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9075"/>
  </bookViews>
  <sheets>
    <sheet name="If-Uc schéma TT" sheetId="1" r:id="rId1"/>
    <sheet name="tables_listes" sheetId="2" r:id="rId2"/>
    <sheet name="liens NFC 15-100" sheetId="3" r:id="rId3"/>
    <sheet name="sensibilité DDR" sheetId="4" r:id="rId4"/>
    <sheet name="temps_courant_Uc_présumée" sheetId="5" r:id="rId5"/>
  </sheets>
  <definedNames>
    <definedName name="choix_nature_peau">tables_listes!$J$28:$J$31</definedName>
    <definedName name="courant_zone">temps_courant_Uc_présumée!$W$4:$Z$11</definedName>
    <definedName name="courbe_G_instantané">'sensibilité DDR'!$R$27:$U$27</definedName>
    <definedName name="courbe_S_sélectif">'sensibilité DDR'!$R$31:$U$31</definedName>
    <definedName name="I_delta_n">'sensibilité DDR'!$I$10:$I$18</definedName>
    <definedName name="I_delta_n_BS">'sensibilité DDR'!$G$10:$G$13</definedName>
    <definedName name="I_delta_n_HS">'sensibilité DDR'!$E$10</definedName>
    <definedName name="I_delta_n_MS">'sensibilité DDR'!$F$10:$F$13</definedName>
    <definedName name="Idn_1">'sensibilité DDR'!$R$28</definedName>
    <definedName name="Idn_10">'sensibilité DDR'!$U$28</definedName>
    <definedName name="Idn_2">'sensibilité DDR'!$S$28</definedName>
    <definedName name="Idn_5">'sensibilité DDR'!$T$28</definedName>
    <definedName name="Idn_S1">'sensibilité DDR'!$R$32</definedName>
    <definedName name="Idn_S10">'sensibilité DDR'!$U$32</definedName>
    <definedName name="Idn_S2">'sensibilité DDR'!$S$32</definedName>
    <definedName name="Idn_S5">'sensibilité DDR'!$T$32</definedName>
    <definedName name="In_disjoncteur">'sensibilité DDR'!$L$2:$L$10</definedName>
    <definedName name="IΔn">'sensibilité DDR'!$R$28</definedName>
    <definedName name="locaux_sec_UL25V">temps_courant_Uc_présumée!$X$36:$AE$37</definedName>
    <definedName name="locaux_sec_UL50V">temps_courant_Uc_présumée!$X$32:$AG$33</definedName>
    <definedName name="peau_humide">tables_listes!$J$17:$J$20</definedName>
    <definedName name="peau_immergée">tables_listes!$L$17:$L$20</definedName>
    <definedName name="peau_mouillée">tables_listes!$K$17:$K$20</definedName>
    <definedName name="peau_sèche">tables_listes!$I$17:$I$20</definedName>
    <definedName name="R_p_humide">tables_listes!$K$17:$N$18</definedName>
    <definedName name="R_p_immergée">tables_listes!$K$21:$N$22</definedName>
    <definedName name="R_p_mouillée">tables_listes!$K$19:$N$20</definedName>
    <definedName name="R_p_sèche">tables_listes!$K$15:$N$16</definedName>
    <definedName name="R_p_tout">tables_listes!$J$8:$N$11</definedName>
    <definedName name="R_personne">tables_listes!$I$16:$L$16</definedName>
    <definedName name="R_personne_p_seche">tables_listes!$J$8:$K$11</definedName>
    <definedName name="R_personne_U_contact">tables_listes!$I$17:$L$20</definedName>
    <definedName name="Rmax_PdT_UL50V">'sensibilité DDR'!$C$10:$C$18</definedName>
    <definedName name="sensibilité_BS_MS_HS">'sensibilité DDR'!$E$9:$G$9</definedName>
    <definedName name="sensibilité_DDR">'sensibilité DDR'!$E$9:$G$13</definedName>
    <definedName name="t_coupure_A50V">temps_courant_Uc_présumée!$X$32:$AG$32</definedName>
    <definedName name="t_coupure_CA25V">temps_courant_Uc_présumée!$AK$21:$AL$28</definedName>
    <definedName name="t_coupure_CA50V">temps_courant_Uc_présumée!$AI$21:$AJ$30</definedName>
    <definedName name="t_fonctionnement">'sensibilité DDR'!$R$26:$U$28</definedName>
    <definedName name="t_fonctionnement_S">'sensibilité DDR'!$R$30:$U$32</definedName>
    <definedName name="tcoupureCA25V">temps_courant_Uc_présumée!$X$36:$AE$36</definedName>
    <definedName name="tcoupureCA50V">temps_courant_Uc_présumée!$X$32:$AG$32</definedName>
    <definedName name="temps_coupure_CA">temps_courant_Uc_présumée!$AJ$21:$AJ$30</definedName>
    <definedName name="temps_coupure_CA_25V">temps_courant_Uc_présumée!$AL$21:$AL$28</definedName>
    <definedName name="tension_de_contact">tables_listes!$H$17:$H$20</definedName>
    <definedName name="U_contact_personne">tables_listes!$J$7:$N$11</definedName>
    <definedName name="U_contact_personne_base">tables_listes!$H$16</definedName>
    <definedName name="Uc__251_humide">tables_listes!$N$18</definedName>
    <definedName name="Uc__251_immergée">tables_listes!$N$22</definedName>
    <definedName name="Uc__251_mouillée">tables_listes!$N$20</definedName>
    <definedName name="Uc__251_sèche">tables_listes!$N$16</definedName>
    <definedName name="Uc_25_humide">tables_listes!$K$18</definedName>
    <definedName name="Uc_25_immergée">tables_listes!$K$22</definedName>
    <definedName name="Uc_25_mouillée">tables_listes!$K$20</definedName>
    <definedName name="Uc_25_sèche">tables_listes!$K$16</definedName>
    <definedName name="Uc_250_humide">tables_listes!$M$18</definedName>
    <definedName name="Uc_250_immergée">tables_listes!$M$22</definedName>
    <definedName name="Uc_250_mouillée">tables_listes!$M$20</definedName>
    <definedName name="Uc_250_sèche">tables_listes!$M$16</definedName>
    <definedName name="Uc_251_sèche">tables_listes!$N$16</definedName>
    <definedName name="Uc_50_humide">tables_listes!$L$18</definedName>
    <definedName name="Uc_50_immergée">tables_listes!$L$22</definedName>
    <definedName name="Uc_50_mouillée">tables_listes!$L$20</definedName>
    <definedName name="Uc_50_sèche">tables_listes!$L$16</definedName>
    <definedName name="Uc_mp_110V">temps_courant_Uc_présumée!$AB$37</definedName>
    <definedName name="Uc_mp_150V">temps_courant_Uc_présumée!$AC$37</definedName>
    <definedName name="Uc_mp_220V">temps_courant_Uc_présumée!$AD$37</definedName>
    <definedName name="Uc_mp_280V">temps_courant_Uc_présumée!$AE$37</definedName>
    <definedName name="Uc_mp_50V">temps_courant_Uc_présumée!$Y$37</definedName>
    <definedName name="Uc_mp_75V">temps_courant_Uc_présumée!$Z$37</definedName>
    <definedName name="Uc_mp_90V">temps_courant_Uc_présumée!$AA$37</definedName>
    <definedName name="Uc_pm_25V">temps_courant_Uc_présumée!$X$37</definedName>
    <definedName name="Uc_présumée">temps_courant_Uc_présumée!$AI$21:$AI$30</definedName>
    <definedName name="Uc_présumée_UL_25V">temps_courant_Uc_présumée!$AK$21:$AK$28</definedName>
    <definedName name="Ucontact_humide">tables_listes!$K$17:$N$17</definedName>
    <definedName name="Ucontact_immergée">tables_listes!$K$21:$N$21</definedName>
    <definedName name="Ucontact_mouillée">tables_listes!$K$19:$N$19</definedName>
    <definedName name="Ucontact_sèche">tables_listes!$K$15:$N$15</definedName>
    <definedName name="Ucp_120">temps_courant_Uc_présumée!$AB$33</definedName>
    <definedName name="Ucp_150">temps_courant_Uc_présumée!$AC$33</definedName>
    <definedName name="Ucp_220">temps_courant_Uc_présumée!$AD$33</definedName>
    <definedName name="Ucp_280">temps_courant_Uc_présumée!$AE$33</definedName>
    <definedName name="Ucp_350">temps_courant_Uc_présumée!$AF$33</definedName>
    <definedName name="Ucp_49">temps_courant_Uc_présumée!$X$33</definedName>
    <definedName name="Ucp_50">temps_courant_Uc_présumée!$Y$33</definedName>
    <definedName name="Ucp_500">temps_courant_Uc_présumée!$AG$33</definedName>
    <definedName name="Ucp_75">temps_courant_Uc_présumée!$Z$33</definedName>
    <definedName name="Ucp_90">temps_courant_Uc_présumée!$AA$33</definedName>
    <definedName name="zone_1">temps_courant_Uc_présumée!$W$5:$W$7</definedName>
    <definedName name="zone_2">temps_courant_Uc_présumée!$X$5:$X$7</definedName>
    <definedName name="zone_3">temps_courant_Uc_présumée!$Y$5:$Y$11</definedName>
    <definedName name="zone_4">temps_courant_Uc_présumée!$Z$5:$Z$8</definedName>
    <definedName name="_xlnm.Print_Area" localSheetId="0">'If-Uc schéma TT'!$A$1:$S$72</definedName>
    <definedName name="_xlnm.Print_Area" localSheetId="2">'liens NFC 15-100'!$A$1:$F$15</definedName>
    <definedName name="_xlnm.Print_Area" localSheetId="3">'sensibilité DDR'!$A$1:$Y$33</definedName>
    <definedName name="_xlnm.Print_Area" localSheetId="1">tables_listes!$A$1:$U$36</definedName>
    <definedName name="_xlnm.Print_Area" localSheetId="4">temps_courant_Uc_présumée!$A$1:$AO$40</definedName>
    <definedName name="zones_1_4">temps_courant_Uc_présumée!$W$4:$Z$4</definedName>
  </definedNames>
  <calcPr calcId="145621"/>
</workbook>
</file>

<file path=xl/calcChain.xml><?xml version="1.0" encoding="utf-8"?>
<calcChain xmlns="http://schemas.openxmlformats.org/spreadsheetml/2006/main">
  <c r="C15" i="1" l="1"/>
  <c r="F5" i="1" l="1"/>
  <c r="F10" i="1"/>
  <c r="F8" i="1"/>
  <c r="K31" i="2"/>
  <c r="I25" i="2"/>
  <c r="J25" i="2"/>
  <c r="K23" i="2"/>
  <c r="F11" i="1" l="1"/>
  <c r="B45" i="1"/>
  <c r="B40" i="1"/>
  <c r="AL33" i="5"/>
  <c r="AJ33" i="5"/>
  <c r="F45" i="1" l="1"/>
  <c r="F40" i="1"/>
  <c r="F24" i="1"/>
  <c r="F23" i="1"/>
  <c r="G23" i="1"/>
  <c r="E24" i="1" s="1"/>
  <c r="F15" i="1"/>
  <c r="C23" i="1"/>
  <c r="F9" i="1"/>
  <c r="A24" i="1" l="1"/>
  <c r="Q9" i="2"/>
  <c r="Q8" i="2"/>
  <c r="Q11" i="2" l="1"/>
  <c r="Q10" i="2"/>
  <c r="J10" i="4"/>
  <c r="J11" i="4"/>
  <c r="J12" i="4"/>
  <c r="J13" i="4"/>
  <c r="J14" i="4"/>
  <c r="J15" i="4"/>
  <c r="J16" i="4"/>
  <c r="J17" i="4"/>
  <c r="J18" i="4"/>
  <c r="F68" i="1" l="1"/>
  <c r="F61" i="1"/>
  <c r="F43" i="1"/>
  <c r="F38" i="1"/>
  <c r="F72" i="1" l="1"/>
  <c r="G72" i="1" s="1"/>
  <c r="F70" i="1"/>
  <c r="A65" i="1"/>
  <c r="A72" i="1"/>
  <c r="A70" i="1"/>
  <c r="G70" i="1"/>
  <c r="A63" i="1"/>
  <c r="F65" i="1"/>
  <c r="G65" i="1" s="1"/>
  <c r="F63" i="1"/>
  <c r="G63" i="1" s="1"/>
  <c r="L9" i="1" l="1"/>
  <c r="J9" i="1"/>
  <c r="F55" i="1" l="1"/>
  <c r="F58" i="1"/>
  <c r="G24" i="1" l="1"/>
</calcChain>
</file>

<file path=xl/comments1.xml><?xml version="1.0" encoding="utf-8"?>
<comments xmlns="http://schemas.openxmlformats.org/spreadsheetml/2006/main">
  <authors>
    <author>a</author>
    <author>adminjf</author>
  </authors>
  <commentList>
    <comment ref="J9" authorId="0">
      <text>
        <r>
          <rPr>
            <sz val="8"/>
            <color theme="1"/>
            <rFont val="Comic Sans MS"/>
            <family val="4"/>
          </rPr>
          <t>=</t>
        </r>
        <r>
          <rPr>
            <sz val="8"/>
            <color rgb="FF0000FF"/>
            <rFont val="Comic Sans MS"/>
            <family val="4"/>
          </rPr>
          <t>J3</t>
        </r>
        <r>
          <rPr>
            <sz val="8"/>
            <color theme="1"/>
            <rFont val="Comic Sans MS"/>
            <family val="4"/>
          </rPr>
          <t>/</t>
        </r>
        <r>
          <rPr>
            <sz val="8"/>
            <color rgb="FFFF0000"/>
            <rFont val="Comic Sans MS"/>
            <family val="4"/>
          </rPr>
          <t>F7</t>
        </r>
        <r>
          <rPr>
            <sz val="8"/>
            <color theme="1"/>
            <rFont val="Comic Sans MS"/>
            <family val="4"/>
          </rPr>
          <t>*1000</t>
        </r>
      </text>
    </comment>
    <comment ref="L9" authorId="0">
      <text>
        <r>
          <rPr>
            <sz val="8"/>
            <color theme="1"/>
            <rFont val="Comic Sans MS"/>
            <family val="4"/>
          </rPr>
          <t>=L</t>
        </r>
        <r>
          <rPr>
            <sz val="8"/>
            <color rgb="FF0000FF"/>
            <rFont val="Comic Sans MS"/>
            <family val="4"/>
          </rPr>
          <t>3</t>
        </r>
        <r>
          <rPr>
            <sz val="8"/>
            <color theme="1"/>
            <rFont val="Comic Sans MS"/>
            <family val="4"/>
          </rPr>
          <t>/</t>
        </r>
        <r>
          <rPr>
            <sz val="8"/>
            <color rgb="FFFF0000"/>
            <rFont val="Comic Sans MS"/>
            <family val="4"/>
          </rPr>
          <t>F7</t>
        </r>
        <r>
          <rPr>
            <sz val="8"/>
            <color theme="1"/>
            <rFont val="Comic Sans MS"/>
            <family val="4"/>
          </rPr>
          <t>*1000</t>
        </r>
      </text>
    </comment>
    <comment ref="C14" authorId="1">
      <text>
        <r>
          <rPr>
            <sz val="9"/>
            <color indexed="81"/>
            <rFont val="Tahoma"/>
            <family val="2"/>
          </rPr>
          <t xml:space="preserve">Rc modélise la résistance du corps humain
</t>
        </r>
      </text>
    </comment>
  </commentList>
</comments>
</file>

<file path=xl/sharedStrings.xml><?xml version="1.0" encoding="utf-8"?>
<sst xmlns="http://schemas.openxmlformats.org/spreadsheetml/2006/main" count="298" uniqueCount="222">
  <si>
    <t>désignation</t>
  </si>
  <si>
    <t>UL 50 V</t>
  </si>
  <si>
    <t>UL 25 V</t>
  </si>
  <si>
    <t>tension phase-neutre</t>
  </si>
  <si>
    <r>
      <rPr>
        <sz val="11"/>
        <color rgb="FF0000FF"/>
        <rFont val="Arial"/>
        <family val="2"/>
      </rPr>
      <t>U</t>
    </r>
    <r>
      <rPr>
        <vertAlign val="subscript"/>
        <sz val="11"/>
        <color rgb="FF0000FF"/>
        <rFont val="Arial"/>
        <family val="2"/>
      </rPr>
      <t>0</t>
    </r>
  </si>
  <si>
    <t>résistance de défaut</t>
  </si>
  <si>
    <t>Rd</t>
  </si>
  <si>
    <t>locaux secs</t>
  </si>
  <si>
    <t>Rc</t>
  </si>
  <si>
    <t>Rb</t>
  </si>
  <si>
    <t>Ra</t>
  </si>
  <si>
    <t>Id</t>
  </si>
  <si>
    <t>IΔn</t>
  </si>
  <si>
    <t>tension de défaut (Ud)</t>
  </si>
  <si>
    <t>Uc</t>
  </si>
  <si>
    <t>Uc&gt;UL50V</t>
  </si>
  <si>
    <t>→</t>
  </si>
  <si>
    <t>peau_sèche</t>
  </si>
  <si>
    <t>peau_humide</t>
  </si>
  <si>
    <t>peau_mouillée</t>
  </si>
  <si>
    <t>peau_immergée</t>
  </si>
  <si>
    <t>recherche de la zone temps /courant</t>
  </si>
  <si>
    <t>zone</t>
  </si>
  <si>
    <t>courant</t>
  </si>
  <si>
    <t>commentaire</t>
  </si>
  <si>
    <t>zone_3</t>
  </si>
  <si>
    <t>Uc présumée doit être &gt; tension de défaut Uc</t>
  </si>
  <si>
    <t>temps
coupure
CA_UL25V</t>
  </si>
  <si>
    <t>dans cette condition
la protection doit réagir
 en moins de</t>
  </si>
  <si>
    <t>caractéristiques du disjoncteur</t>
  </si>
  <si>
    <t>calibre de la protection</t>
  </si>
  <si>
    <t>In</t>
  </si>
  <si>
    <t>Id + In</t>
  </si>
  <si>
    <t>sensibilité
du  DDR</t>
  </si>
  <si>
    <t>I_delta_n_HS</t>
  </si>
  <si>
    <r>
      <t>courbe</t>
    </r>
    <r>
      <rPr>
        <sz val="11"/>
        <color rgb="FF0000FF"/>
        <rFont val="Arial"/>
        <family val="2"/>
      </rPr>
      <t xml:space="preserve"> G</t>
    </r>
    <r>
      <rPr>
        <sz val="8"/>
        <color theme="1"/>
        <rFont val="Comic Sans MS"/>
        <family val="4"/>
      </rPr>
      <t xml:space="preserve"> (général) ou courbe </t>
    </r>
    <r>
      <rPr>
        <sz val="11"/>
        <color rgb="FF0000FF"/>
        <rFont val="Arial"/>
        <family val="2"/>
      </rPr>
      <t>S</t>
    </r>
    <r>
      <rPr>
        <sz val="8"/>
        <color theme="1"/>
        <rFont val="Comic Sans MS"/>
        <family val="4"/>
      </rPr>
      <t xml:space="preserve"> (sélectif)  </t>
    </r>
  </si>
  <si>
    <t>G</t>
  </si>
  <si>
    <r>
      <t xml:space="preserve">courbe temps de fonctionnement
</t>
    </r>
    <r>
      <rPr>
        <i/>
        <sz val="8"/>
        <color theme="1"/>
        <rFont val="Comic Sans MS"/>
        <family val="4"/>
      </rPr>
      <t xml:space="preserve">(déclenchement du DDR)  </t>
    </r>
  </si>
  <si>
    <t>recherche de la valeur normalisée du temps de fonctionnement</t>
  </si>
  <si>
    <r>
      <t xml:space="preserve">courbe </t>
    </r>
    <r>
      <rPr>
        <b/>
        <sz val="8"/>
        <color rgb="FF0000FF"/>
        <rFont val="Comic Sans MS"/>
        <family val="4"/>
      </rPr>
      <t>G</t>
    </r>
    <r>
      <rPr>
        <b/>
        <sz val="8"/>
        <color rgb="FF0000FF"/>
        <rFont val="Comic Sans MS"/>
        <family val="4"/>
      </rPr>
      <t xml:space="preserve">
général</t>
    </r>
    <r>
      <rPr>
        <b/>
        <sz val="8"/>
        <color rgb="FF0000FF"/>
        <rFont val="Comic Sans MS"/>
        <family val="4"/>
      </rPr>
      <t xml:space="preserve">
</t>
    </r>
    <r>
      <rPr>
        <sz val="8"/>
        <color theme="1"/>
        <rFont val="Comic Sans MS"/>
        <family val="4"/>
      </rPr>
      <t>IΔn</t>
    </r>
  </si>
  <si>
    <t>Idn_10</t>
  </si>
  <si>
    <t>temps  en milliseconde</t>
  </si>
  <si>
    <t>locaux secs-humides</t>
  </si>
  <si>
    <t>locaux mouillés-immergés</t>
  </si>
  <si>
    <r>
      <t xml:space="preserve">courbe </t>
    </r>
    <r>
      <rPr>
        <b/>
        <sz val="8"/>
        <color rgb="FF0000FF"/>
        <rFont val="Comic Sans MS"/>
        <family val="4"/>
      </rPr>
      <t>S</t>
    </r>
    <r>
      <rPr>
        <b/>
        <sz val="8"/>
        <color rgb="FF0000FF"/>
        <rFont val="Comic Sans MS"/>
        <family val="4"/>
      </rPr>
      <t xml:space="preserve">
sélectif</t>
    </r>
    <r>
      <rPr>
        <b/>
        <sz val="8"/>
        <color theme="1"/>
        <rFont val="Comic Sans MS"/>
        <family val="4"/>
      </rPr>
      <t xml:space="preserve">
</t>
    </r>
    <r>
      <rPr>
        <sz val="8"/>
        <color theme="1"/>
        <rFont val="Comic Sans MS"/>
        <family val="4"/>
      </rPr>
      <t>IΔn</t>
    </r>
  </si>
  <si>
    <t>Idn_S10</t>
  </si>
  <si>
    <t>courbe de temps de fonctionnement G et S_guide expert n°5_page 25_schneider</t>
  </si>
  <si>
    <t xml:space="preserve"> temps  en milliseconde</t>
  </si>
  <si>
    <t>Article 322-2 de la norme NFC 15-100</t>
  </si>
  <si>
    <t>U_contact_personne</t>
  </si>
  <si>
    <t>R_personne</t>
  </si>
  <si>
    <t>tension
de contact</t>
  </si>
  <si>
    <t>peau
sèche</t>
  </si>
  <si>
    <t>peau
humide</t>
  </si>
  <si>
    <t>peau
mouillée</t>
  </si>
  <si>
    <t>peau
immergée</t>
  </si>
  <si>
    <t>tension_de_contact</t>
  </si>
  <si>
    <t>paragraphes de la NFC 15-100</t>
  </si>
  <si>
    <t>LEP</t>
  </si>
  <si>
    <t>413.1.2.1</t>
  </si>
  <si>
    <t>547.1</t>
  </si>
  <si>
    <t>prise de terre</t>
  </si>
  <si>
    <t>541 et 542</t>
  </si>
  <si>
    <t>borne principale de terre</t>
  </si>
  <si>
    <t>542,4</t>
  </si>
  <si>
    <t>mise à la terre fonctionnelle</t>
  </si>
  <si>
    <t>545</t>
  </si>
  <si>
    <t>LES</t>
  </si>
  <si>
    <t>547.1.2</t>
  </si>
  <si>
    <t>liaison équipotentielle locale</t>
  </si>
  <si>
    <t>413.1.3.5</t>
  </si>
  <si>
    <t>resistance de terre FLUKE_demo-EGT/162X_demo_fr.swf</t>
  </si>
  <si>
    <t>Les schémas de liaison à la terre TTpdf_sanchez</t>
  </si>
  <si>
    <t>In_disjoncteur</t>
  </si>
  <si>
    <r>
      <t>courbe</t>
    </r>
    <r>
      <rPr>
        <sz val="8"/>
        <color rgb="FF0000FF"/>
        <rFont val="Comic Sans MS"/>
        <family val="4"/>
      </rPr>
      <t xml:space="preserve"> G</t>
    </r>
    <r>
      <rPr>
        <sz val="8"/>
        <color theme="1"/>
        <rFont val="Comic Sans MS"/>
        <family val="4"/>
      </rPr>
      <t xml:space="preserve"> (instantané)
ou courbe </t>
    </r>
    <r>
      <rPr>
        <sz val="8"/>
        <color rgb="FF0000FF"/>
        <rFont val="Comic Sans MS"/>
        <family val="4"/>
      </rPr>
      <t>S</t>
    </r>
    <r>
      <rPr>
        <sz val="8"/>
        <color theme="1"/>
        <rFont val="Comic Sans MS"/>
        <family val="4"/>
      </rPr>
      <t xml:space="preserve"> (sélectif)</t>
    </r>
  </si>
  <si>
    <t>S</t>
  </si>
  <si>
    <t>I_delta_n_BS</t>
  </si>
  <si>
    <t>sensibilité MS</t>
  </si>
  <si>
    <t>sensibilité BS</t>
  </si>
  <si>
    <t>sensibilité_DDR</t>
  </si>
  <si>
    <t>Résistance maximale de la prise de terre (Ω) pour UL =</t>
  </si>
  <si>
    <t>sensibilité_BS_MS_HS</t>
  </si>
  <si>
    <t>I∆n
I_delta_n</t>
  </si>
  <si>
    <t>Rmax_PdT_UL50V</t>
  </si>
  <si>
    <t>Type DDR</t>
  </si>
  <si>
    <t>I_delta_n_MS</t>
  </si>
  <si>
    <r>
      <t xml:space="preserve"> </t>
    </r>
    <r>
      <rPr>
        <sz val="8"/>
        <color rgb="FF231F20"/>
        <rFont val="Comic Sans MS1"/>
      </rPr>
      <t>Type</t>
    </r>
  </si>
  <si>
    <t>In (A)</t>
  </si>
  <si>
    <t>IΔn (A)</t>
  </si>
  <si>
    <t>Basse sensibilité (BS)</t>
  </si>
  <si>
    <t>2IΔn</t>
  </si>
  <si>
    <t>5IΔn</t>
  </si>
  <si>
    <t>10IΔn</t>
  </si>
  <si>
    <t>_</t>
  </si>
  <si>
    <t>général</t>
  </si>
  <si>
    <t>toutes</t>
  </si>
  <si>
    <t>temps de fonctionnement maximal</t>
  </si>
  <si>
    <t>sélectif</t>
  </si>
  <si>
    <t>&gt; 25</t>
  </si>
  <si>
    <t>&gt; 0,030</t>
  </si>
  <si>
    <t>Moyenne sensibilité (MS)</t>
  </si>
  <si>
    <t>Protection différentielle temps de déclenchement-sélectivité_schneider</t>
  </si>
  <si>
    <t>Haute sensibilité (HS)</t>
  </si>
  <si>
    <t>Schéma TT - Protection contre les contacts indirects</t>
  </si>
  <si>
    <t>Neutre à la terre ou schéma TT_CT n°172 p.10-11</t>
  </si>
  <si>
    <t>t_fonctionnement</t>
  </si>
  <si>
    <r>
      <t>courbe_</t>
    </r>
    <r>
      <rPr>
        <sz val="8"/>
        <color rgb="FF0000FF"/>
        <rFont val="Comic Sans MS"/>
        <family val="4"/>
      </rPr>
      <t>G_</t>
    </r>
    <r>
      <rPr>
        <sz val="8"/>
        <color theme="1"/>
        <rFont val="Comic Sans MS"/>
        <family val="4"/>
      </rPr>
      <t>instantané</t>
    </r>
  </si>
  <si>
    <t>In_A</t>
  </si>
  <si>
    <t>I_delta_n_A</t>
  </si>
  <si>
    <t>Idn_1</t>
  </si>
  <si>
    <t>Idn_2</t>
  </si>
  <si>
    <t>Idn_5</t>
  </si>
  <si>
    <t>temps de fonctionnement maximal en seconde</t>
  </si>
  <si>
    <t>t_fonctionnement_S</t>
  </si>
  <si>
    <r>
      <t>courbe_S</t>
    </r>
    <r>
      <rPr>
        <sz val="8"/>
        <color rgb="FF0000FF"/>
        <rFont val="Comic Sans MS"/>
        <family val="4"/>
      </rPr>
      <t>_sélectif</t>
    </r>
  </si>
  <si>
    <t>Idn_S1</t>
  </si>
  <si>
    <t>Idn_S2</t>
  </si>
  <si>
    <t>Idn_S5</t>
  </si>
  <si>
    <t>ms</t>
  </si>
  <si>
    <t xml:space="preserve"> Durée du passage du courant</t>
  </si>
  <si>
    <t>c1</t>
  </si>
  <si>
    <t>c2</t>
  </si>
  <si>
    <t>c3</t>
  </si>
  <si>
    <t>courant_zone</t>
  </si>
  <si>
    <t>a</t>
  </si>
  <si>
    <t>b</t>
  </si>
  <si>
    <t>zones_1_4</t>
  </si>
  <si>
    <t>zone_1</t>
  </si>
  <si>
    <t>zone_2</t>
  </si>
  <si>
    <t>zone_4</t>
  </si>
  <si>
    <t>mA</t>
  </si>
  <si>
    <t>seuil =30 mA</t>
  </si>
  <si>
    <t>Courant passant par le corps</t>
  </si>
  <si>
    <r>
      <rPr>
        <sz val="7"/>
        <color rgb="FF231F1F"/>
        <rFont val="Helvetica"/>
      </rPr>
      <t xml:space="preserve">Zone 1 : Perception  Zone 2 : Forte gêne </t>
    </r>
    <r>
      <rPr>
        <sz val="7"/>
        <color rgb="FF231F1F"/>
        <rFont val="Helvetica"/>
      </rPr>
      <t>Zone 3 : Contractions musculaires</t>
    </r>
    <r>
      <rPr>
        <sz val="7"/>
        <color rgb="FF231F1F"/>
        <rFont val="Helvetica"/>
      </rPr>
      <t xml:space="preserve">
Zone 4 : Risque de fibrillation ventriculaire (arrêt cardiaque)</t>
    </r>
    <r>
      <rPr>
        <sz val="7"/>
        <color rgb="FF231F1F"/>
        <rFont val="Helvetica"/>
      </rPr>
      <t xml:space="preserve">
C2 : Probabilité &lt; 5%</t>
    </r>
    <r>
      <rPr>
        <sz val="7"/>
        <color rgb="FF231F1F"/>
        <rFont val="Helvetica"/>
      </rPr>
      <t xml:space="preserve">
C3 : Probabilité &gt;=</t>
    </r>
    <r>
      <rPr>
        <sz val="7"/>
        <color rgb="FF231F1F"/>
        <rFont val="GraphicMerlinGerinPlain"/>
      </rPr>
      <t xml:space="preserve"> </t>
    </r>
    <r>
      <rPr>
        <sz val="7"/>
        <color rgb="FF231F1F"/>
        <rFont val="Helvetica"/>
      </rPr>
      <t>50 %</t>
    </r>
  </si>
  <si>
    <r>
      <rPr>
        <i/>
        <sz val="8"/>
        <color rgb="FF231F1F"/>
        <rFont val="Helvetica"/>
      </rPr>
      <t xml:space="preserve"> </t>
    </r>
    <r>
      <rPr>
        <b/>
        <sz val="8"/>
        <color rgb="FF00AA4E"/>
        <rFont val="Helvetica-Bold"/>
      </rPr>
      <t xml:space="preserve">Fig. 1 </t>
    </r>
    <r>
      <rPr>
        <sz val="8"/>
        <color rgb="FF231F1F"/>
        <rFont val="Helvetica"/>
      </rPr>
      <t>:</t>
    </r>
    <r>
      <rPr>
        <sz val="8"/>
        <color rgb="FF231F1F"/>
        <rFont val="HelveticaNeueLT Com 45 Lt"/>
      </rPr>
      <t xml:space="preserve"> </t>
    </r>
    <r>
      <rPr>
        <sz val="8"/>
        <color rgb="FF231F1F"/>
        <rFont val="Arial"/>
        <family val="2"/>
      </rPr>
      <t xml:space="preserve">zones temps/courant des effets du courant alternatif (15 Hz à 100 Hz) sur les personnes selon la norme </t>
    </r>
    <r>
      <rPr>
        <sz val="8"/>
        <color rgb="FF231F1F"/>
        <rFont val="Arial"/>
        <family val="2"/>
      </rPr>
      <t>CEI 60479-1.</t>
    </r>
  </si>
  <si>
    <t>source : Cahier Technique Schneider n° 172 p.5</t>
  </si>
  <si>
    <t xml:space="preserve"> Tension de contact
présumée (V)</t>
  </si>
  <si>
    <t>&lt;50</t>
  </si>
  <si>
    <t>Uc_présumée</t>
  </si>
  <si>
    <t>temps_coupure_CA</t>
  </si>
  <si>
    <t>Uc_présumée_UL_25V</t>
  </si>
  <si>
    <t>temps_coupure_CA_25V</t>
  </si>
  <si>
    <r>
      <t xml:space="preserve">Temps de coupure maximal
du dispositif de protection (s)
</t>
    </r>
    <r>
      <rPr>
        <sz val="8"/>
        <color rgb="FF0000FF"/>
        <rFont val="Comic Sans MS"/>
        <family val="4"/>
      </rPr>
      <t>en secondes</t>
    </r>
  </si>
  <si>
    <t>Uc_25_sèche</t>
  </si>
  <si>
    <t>Uc_50_humide</t>
  </si>
  <si>
    <t>Uc_250_immergée</t>
  </si>
  <si>
    <t>Uc_251_mouillée</t>
  </si>
  <si>
    <t>R_p_tout</t>
  </si>
  <si>
    <t xml:space="preserve"> </t>
  </si>
  <si>
    <t xml:space="preserve"> Tension de contact présumée (V)</t>
  </si>
  <si>
    <r>
      <t xml:space="preserve">Temps de coupure maximal 
du dispositif de protection (s)
</t>
    </r>
    <r>
      <rPr>
        <sz val="8"/>
        <color rgb="FF0000FF"/>
        <rFont val="Comic Sans MS"/>
        <family val="4"/>
      </rPr>
      <t>en secondes</t>
    </r>
  </si>
  <si>
    <t>t_coupure_CA50V</t>
  </si>
  <si>
    <t>t_coupure_CA25V</t>
  </si>
  <si>
    <t>locaux_sec_UL50V</t>
  </si>
  <si>
    <t xml:space="preserve"> courant 
alternatif</t>
  </si>
  <si>
    <t xml:space="preserve"> courant 
continu</t>
  </si>
  <si>
    <t>Ucp_49</t>
  </si>
  <si>
    <t>Ucp_50</t>
  </si>
  <si>
    <t>Ucp_75</t>
  </si>
  <si>
    <t>Ucp_90</t>
  </si>
  <si>
    <t>Ucp_120</t>
  </si>
  <si>
    <t>Ucp_150</t>
  </si>
  <si>
    <t>Ucp_220</t>
  </si>
  <si>
    <t>Ucp_280</t>
  </si>
  <si>
    <t>Ucp_350</t>
  </si>
  <si>
    <t>Ucp_500</t>
  </si>
  <si>
    <t>tcoupureCA50V</t>
  </si>
  <si>
    <t>Uc présumée
UL 25V</t>
  </si>
  <si>
    <t>tcoupureCA25V</t>
  </si>
  <si>
    <t>locaux_sec_UL25V</t>
  </si>
  <si>
    <t>Uc_pm_25V</t>
  </si>
  <si>
    <t>Uc_mp_50V</t>
  </si>
  <si>
    <t>Uc_mp_75V</t>
  </si>
  <si>
    <t>Uc_mp_90V</t>
  </si>
  <si>
    <t>Uc_mp_110V</t>
  </si>
  <si>
    <t>Uc_mp_150V</t>
  </si>
  <si>
    <t>Uc_mp_220V</t>
  </si>
  <si>
    <t>Uc_mp_280V</t>
  </si>
  <si>
    <r>
      <rPr>
        <i/>
        <sz val="11"/>
        <color theme="4"/>
        <rFont val="Trebuchet MS"/>
        <family val="2"/>
      </rPr>
      <t>t</t>
    </r>
    <r>
      <rPr>
        <i/>
        <vertAlign val="subscript"/>
        <sz val="11"/>
        <color theme="4"/>
        <rFont val="Trebuchet MS"/>
        <family val="2"/>
      </rPr>
      <t>coupure</t>
    </r>
  </si>
  <si>
    <r>
      <rPr>
        <i/>
        <sz val="11"/>
        <color theme="3"/>
        <rFont val="Trebuchet MS"/>
        <family val="2"/>
      </rPr>
      <t>t</t>
    </r>
    <r>
      <rPr>
        <i/>
        <vertAlign val="subscript"/>
        <sz val="11"/>
        <color theme="3"/>
        <rFont val="Trebuchet MS"/>
        <family val="2"/>
      </rPr>
      <t>coupure</t>
    </r>
  </si>
  <si>
    <r>
      <rPr>
        <sz val="9"/>
        <color theme="1"/>
        <rFont val="Comic Sans MS"/>
        <family val="4"/>
      </rPr>
      <t>UL</t>
    </r>
    <r>
      <rPr>
        <sz val="9"/>
        <color theme="1"/>
        <rFont val="Arial"/>
        <family val="2"/>
      </rPr>
      <t xml:space="preserve"> ≤ </t>
    </r>
    <r>
      <rPr>
        <sz val="9"/>
        <color rgb="FF0000FF"/>
        <rFont val="Arial"/>
        <family val="2"/>
      </rPr>
      <t xml:space="preserve"> 50 V</t>
    </r>
    <r>
      <rPr>
        <sz val="9"/>
        <color theme="1"/>
        <rFont val="Comic Sans MS"/>
        <family val="4"/>
      </rPr>
      <t xml:space="preserve"> en courant alternatif</t>
    </r>
  </si>
  <si>
    <r>
      <rPr>
        <sz val="9"/>
        <color theme="1"/>
        <rFont val="Comic Sans MS"/>
        <family val="4"/>
      </rPr>
      <t>UL</t>
    </r>
    <r>
      <rPr>
        <sz val="9"/>
        <color theme="1"/>
        <rFont val="Arial"/>
        <family val="2"/>
      </rPr>
      <t xml:space="preserve"> ≤ </t>
    </r>
    <r>
      <rPr>
        <sz val="9"/>
        <color theme="1"/>
        <rFont val="Comic Sans MS"/>
        <family val="4"/>
      </rPr>
      <t xml:space="preserve"> </t>
    </r>
    <r>
      <rPr>
        <sz val="9"/>
        <color rgb="FF0000FF"/>
        <rFont val="Arial"/>
        <family val="2"/>
      </rPr>
      <t xml:space="preserve">25 V </t>
    </r>
    <r>
      <rPr>
        <sz val="9"/>
        <color theme="1"/>
        <rFont val="Comic Sans MS"/>
        <family val="4"/>
      </rPr>
      <t>en courant alternatif</t>
    </r>
  </si>
  <si>
    <r>
      <rPr>
        <sz val="8"/>
        <color rgb="FF0000FF"/>
        <rFont val="Comic Sans MS"/>
        <family val="4"/>
      </rPr>
      <t xml:space="preserve">Temps </t>
    </r>
    <r>
      <rPr>
        <sz val="8"/>
        <color theme="1"/>
        <rFont val="Comic Sans MS"/>
        <family val="4"/>
      </rPr>
      <t xml:space="preserve">de coupure maximal du dispositif de protection
</t>
    </r>
    <r>
      <rPr>
        <sz val="8"/>
        <color rgb="FF0000FF"/>
        <rFont val="Comic Sans MS"/>
        <family val="4"/>
      </rPr>
      <t>en secondes</t>
    </r>
  </si>
  <si>
    <r>
      <t xml:space="preserve">temps de fonctionnement maximal
en </t>
    </r>
    <r>
      <rPr>
        <sz val="8"/>
        <color theme="3"/>
        <rFont val="Comic Sans MS"/>
        <family val="4"/>
      </rPr>
      <t xml:space="preserve">seconde </t>
    </r>
  </si>
  <si>
    <r>
      <t xml:space="preserve">temps de fonctionnement  maximal
</t>
    </r>
    <r>
      <rPr>
        <sz val="8"/>
        <color theme="3"/>
        <rFont val="Comic Sans MS"/>
        <family val="4"/>
      </rPr>
      <t>en seconde</t>
    </r>
    <r>
      <rPr>
        <sz val="8"/>
        <color theme="1"/>
        <rFont val="Comic Sans MS"/>
        <family val="4"/>
      </rPr>
      <t xml:space="preserve">
 </t>
    </r>
  </si>
  <si>
    <r>
      <t>Id + In correspond à une légère surcharge</t>
    </r>
    <r>
      <rPr>
        <sz val="8"/>
        <color rgb="FFFF0000"/>
        <rFont val="Comic Sans MS"/>
        <family val="4"/>
      </rPr>
      <t xml:space="preserve"> qui sera détectée
trop lentement par le magnétique</t>
    </r>
    <r>
      <rPr>
        <sz val="8"/>
        <color theme="1"/>
        <rFont val="Comic Sans MS"/>
        <family val="4"/>
      </rPr>
      <t xml:space="preserve">
il faut employer un disjoncteur ou un inter différentiel.
voir : Coupure automatique en schéma TT</t>
    </r>
  </si>
  <si>
    <r>
      <rPr>
        <i/>
        <sz val="8"/>
        <color rgb="FF008000"/>
        <rFont val="Arial"/>
        <family val="2"/>
      </rPr>
      <t>Fig. F28</t>
    </r>
    <r>
      <rPr>
        <i/>
        <sz val="8"/>
        <color theme="1"/>
        <rFont val="Arial"/>
        <family val="2"/>
      </rPr>
      <t>:</t>
    </r>
    <r>
      <rPr>
        <sz val="8"/>
        <color theme="1"/>
        <rFont val="Arial"/>
        <family val="2"/>
      </rPr>
      <t xml:space="preserve"> Limite supérieure de la résistance de la prise de terre des masses à ne pas dépasser en fonction de la sensibilité des DDR et de la tension limite UL =</t>
    </r>
    <r>
      <rPr>
        <sz val="8"/>
        <color rgb="FF0000FF"/>
        <rFont val="Arial"/>
        <family val="2"/>
      </rPr>
      <t xml:space="preserve"> 50 V et 25 V</t>
    </r>
    <r>
      <rPr>
        <sz val="8"/>
        <color theme="1"/>
        <rFont val="Arial"/>
        <family val="2"/>
      </rPr>
      <t xml:space="preserve"> CA
(d’après tableau 53B de la norme NF C 15-100-5-53)</t>
    </r>
  </si>
  <si>
    <r>
      <t xml:space="preserve"> </t>
    </r>
    <r>
      <rPr>
        <sz val="8"/>
        <color rgb="FF231F20"/>
        <rFont val="Comic Sans MS"/>
        <family val="4"/>
      </rPr>
      <t>In (A)</t>
    </r>
  </si>
  <si>
    <r>
      <t xml:space="preserve"> </t>
    </r>
    <r>
      <rPr>
        <sz val="8"/>
        <color rgb="FF231F20"/>
        <rFont val="Comic Sans MS1"/>
      </rPr>
      <t>Valeurs normalisées du temps de fonctionnement</t>
    </r>
  </si>
  <si>
    <r>
      <t xml:space="preserve"> </t>
    </r>
    <r>
      <rPr>
        <sz val="8"/>
        <color rgb="FF231F20"/>
        <rFont val="Comic Sans MS1"/>
      </rPr>
      <t>Valeurs normalisées du temps de fonctionnement
et de non fonctionnement (en seconde) à :</t>
    </r>
  </si>
  <si>
    <r>
      <t xml:space="preserve"> </t>
    </r>
    <r>
      <rPr>
        <sz val="8"/>
        <color rgb="FF231F20"/>
        <rFont val="Comic Sans MS1"/>
      </rPr>
      <t>temps de fonctionnement maximal</t>
    </r>
  </si>
  <si>
    <r>
      <rPr>
        <sz val="8"/>
        <color rgb="FF231F20"/>
        <rFont val="Comic Sans MS1"/>
      </rPr>
      <t xml:space="preserve">temps de </t>
    </r>
    <r>
      <rPr>
        <sz val="8"/>
        <color rgb="FF0000FF"/>
        <rFont val="Comic Sans MS1"/>
      </rPr>
      <t xml:space="preserve">non </t>
    </r>
    <r>
      <rPr>
        <sz val="8"/>
        <color rgb="FF231F20"/>
        <rFont val="Comic Sans MS1"/>
      </rPr>
      <t xml:space="preserve">fonctionnement </t>
    </r>
    <r>
      <rPr>
        <sz val="8"/>
        <color rgb="FF0000FF"/>
        <rFont val="Comic Sans MS1"/>
      </rPr>
      <t>minimal</t>
    </r>
  </si>
  <si>
    <r>
      <t>Locaux ou emplacements secs ou humides : U</t>
    </r>
    <r>
      <rPr>
        <vertAlign val="subscript"/>
        <sz val="8"/>
        <color theme="1"/>
        <rFont val="Arial"/>
        <family val="2"/>
      </rPr>
      <t>L</t>
    </r>
    <r>
      <rPr>
        <sz val="8"/>
        <color theme="1"/>
        <rFont val="Arial"/>
        <family val="2"/>
      </rPr>
      <t xml:space="preserve"> ≤ 50 V</t>
    </r>
  </si>
  <si>
    <r>
      <t>Locaux ou emplacements mouillés : U</t>
    </r>
    <r>
      <rPr>
        <vertAlign val="subscript"/>
        <sz val="8"/>
        <color theme="1"/>
        <rFont val="Arial"/>
        <family val="2"/>
      </rPr>
      <t xml:space="preserve">L </t>
    </r>
    <r>
      <rPr>
        <sz val="8"/>
        <color theme="1"/>
        <rFont val="Arial"/>
        <family val="2"/>
      </rPr>
      <t>≤ 25 V</t>
    </r>
  </si>
  <si>
    <r>
      <t xml:space="preserve"> </t>
    </r>
    <r>
      <rPr>
        <b/>
        <sz val="8"/>
        <color rgb="FF00AA4E"/>
        <rFont val="Helvetica-Bold"/>
      </rPr>
      <t xml:space="preserve">Fig. 2 </t>
    </r>
    <r>
      <rPr>
        <sz val="8"/>
        <color rgb="FF231F1F"/>
        <rFont val="Helvetica"/>
      </rPr>
      <t xml:space="preserve">: </t>
    </r>
    <r>
      <rPr>
        <sz val="8"/>
        <color rgb="FF231F1F"/>
        <rFont val="Arial"/>
        <family val="2"/>
      </rPr>
      <t>durée maximale de maintien de la tension de contact selon la norme CEI 60364</t>
    </r>
  </si>
  <si>
    <t>R_peau_sèche</t>
  </si>
  <si>
    <t>R_peau_humide</t>
  </si>
  <si>
    <t>R_peau_mouillée</t>
  </si>
  <si>
    <t>R_peau_immergée</t>
  </si>
  <si>
    <t>RC : résistance de la
 personne suivant 
tension de contact
 et nature peau</t>
  </si>
  <si>
    <t>R_personne_U_contact</t>
  </si>
  <si>
    <t>nature peau</t>
  </si>
  <si>
    <t>tension de contact</t>
  </si>
  <si>
    <t>U_contact_personne_base</t>
  </si>
  <si>
    <t xml:space="preserve">courant traversant le corps humain IH </t>
  </si>
  <si>
    <r>
      <t>résistance prise de terre du Neutre (R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)</t>
    </r>
  </si>
  <si>
    <r>
      <t>résistance prise de terre masses (R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>)</t>
    </r>
  </si>
  <si>
    <r>
      <t xml:space="preserve"> </t>
    </r>
    <r>
      <rPr>
        <sz val="11"/>
        <color theme="1"/>
        <rFont val="Calibri"/>
        <family val="2"/>
      </rPr>
      <t>courant de défaut (Id)</t>
    </r>
  </si>
  <si>
    <t>Ud</t>
  </si>
  <si>
    <t>Ic</t>
  </si>
  <si>
    <t xml:space="preserve"> recherche de la valeur de RC </t>
  </si>
  <si>
    <t>courant de défaut-tension de défaut_schéma TT circuit terminaux -protection disjoncteur différentiel 30 mA</t>
  </si>
  <si>
    <t>Nom</t>
  </si>
  <si>
    <r>
      <rPr>
        <b/>
        <sz val="10"/>
        <color theme="1"/>
        <rFont val="Comic Sans MS"/>
        <family val="4"/>
      </rPr>
      <t>2</t>
    </r>
    <r>
      <rPr>
        <sz val="8"/>
        <color theme="1"/>
        <rFont val="Comic Sans MS"/>
        <family val="4"/>
      </rPr>
      <t xml:space="preserve">
nature peau</t>
    </r>
  </si>
  <si>
    <r>
      <rPr>
        <b/>
        <sz val="10"/>
        <rFont val="Comic Sans MS"/>
        <family val="4"/>
      </rPr>
      <t>1</t>
    </r>
    <r>
      <rPr>
        <sz val="8"/>
        <color theme="1"/>
        <rFont val="Comic Sans MS"/>
        <family val="4"/>
      </rPr>
      <t xml:space="preserve">
tension
de contact</t>
    </r>
  </si>
  <si>
    <r>
      <t xml:space="preserve">1
</t>
    </r>
    <r>
      <rPr>
        <sz val="10"/>
        <color theme="1"/>
        <rFont val="Comic Sans MS"/>
        <family val="4"/>
      </rPr>
      <t xml:space="preserve"> zone</t>
    </r>
  </si>
  <si>
    <r>
      <t xml:space="preserve">2 
</t>
    </r>
    <r>
      <rPr>
        <sz val="10"/>
        <color theme="1"/>
        <rFont val="Comic Sans MS"/>
        <family val="4"/>
      </rPr>
      <t>courant</t>
    </r>
  </si>
  <si>
    <t>dans cette condition la protection doit réagir
 en moins de</t>
  </si>
  <si>
    <t xml:space="preserve">
2</t>
  </si>
  <si>
    <t>locaux 
mouillés</t>
  </si>
  <si>
    <t>Unité 
symbole</t>
  </si>
  <si>
    <r>
      <rPr>
        <sz val="11"/>
        <color rgb="FFFF0000"/>
        <rFont val="Calibri"/>
        <family val="2"/>
      </rPr>
      <t xml:space="preserve">(calcul automatique)  </t>
    </r>
    <r>
      <rPr>
        <sz val="11"/>
        <color theme="1"/>
        <rFont val="Calibri"/>
        <family val="2"/>
      </rPr>
      <t>résistance de contact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</si>
</sst>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&quot; V&quot;"/>
    <numFmt numFmtId="165" formatCode="0.0&quot;Ω&quot;"/>
    <numFmt numFmtId="166" formatCode="0&quot; Ω&quot;"/>
    <numFmt numFmtId="167" formatCode="0.00&quot; A&quot;"/>
    <numFmt numFmtId="168" formatCode="0.0&quot; V&quot;"/>
    <numFmt numFmtId="169" formatCode="0&quot; mA&quot;"/>
    <numFmt numFmtId="170" formatCode="0&quot; ms&quot;"/>
    <numFmt numFmtId="171" formatCode="0&quot; A&quot;"/>
    <numFmt numFmtId="172" formatCode="0.000&quot; A&quot;"/>
    <numFmt numFmtId="173" formatCode="0.00&quot; s&quot;"/>
    <numFmt numFmtId="174" formatCode="&quot;&gt;&quot;0&quot; V&quot;"/>
    <numFmt numFmtId="175" formatCode="0.0"/>
    <numFmt numFmtId="176" formatCode="#,##0.00&quot; &quot;[$€-40C];[Red]&quot;-&quot;#,##0.00&quot; &quot;[$€-40C]"/>
  </numFmts>
  <fonts count="78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rgb="FFC5000B"/>
      <name val="Arial"/>
      <family val="2"/>
    </font>
    <font>
      <b/>
      <sz val="10.5"/>
      <color theme="1"/>
      <name val="Trebuchet MS"/>
      <family val="2"/>
    </font>
    <font>
      <sz val="8"/>
      <color theme="1"/>
      <name val="Comic Sans MS"/>
      <family val="4"/>
    </font>
    <font>
      <sz val="8"/>
      <color rgb="FF0000FF"/>
      <name val="Comic Sans MS"/>
      <family val="4"/>
    </font>
    <font>
      <sz val="11"/>
      <color rgb="FF0000FF"/>
      <name val="Arial"/>
      <family val="2"/>
    </font>
    <font>
      <vertAlign val="subscript"/>
      <sz val="11"/>
      <color rgb="FF0000FF"/>
      <name val="Arial"/>
      <family val="2"/>
    </font>
    <font>
      <sz val="11"/>
      <color theme="1"/>
      <name val="Comic Sans MS"/>
      <family val="4"/>
    </font>
    <font>
      <b/>
      <sz val="8"/>
      <color theme="1"/>
      <name val="Comic Sans MS"/>
      <family val="4"/>
    </font>
    <font>
      <sz val="10"/>
      <color theme="1"/>
      <name val="Comic Sans MS"/>
      <family val="4"/>
    </font>
    <font>
      <b/>
      <sz val="8"/>
      <color rgb="FF000000"/>
      <name val="Comic Sans MS"/>
      <family val="4"/>
    </font>
    <font>
      <sz val="11"/>
      <color theme="1"/>
      <name val="Arial1"/>
    </font>
    <font>
      <sz val="8"/>
      <color rgb="FFFF0000"/>
      <name val="Comic Sans MS"/>
      <family val="4"/>
    </font>
    <font>
      <sz val="8"/>
      <color rgb="FFC5000B"/>
      <name val="Comic Sans MS"/>
      <family val="4"/>
    </font>
    <font>
      <sz val="11"/>
      <color rgb="FF0000FF"/>
      <name val="Comic Sans MS"/>
      <family val="4"/>
    </font>
    <font>
      <sz val="7"/>
      <color rgb="FF0000FF"/>
      <name val="Comic Sans MS"/>
      <family val="4"/>
    </font>
    <font>
      <i/>
      <sz val="8"/>
      <color rgb="FF0000FF"/>
      <name val="Comic Sans MS"/>
      <family val="4"/>
    </font>
    <font>
      <b/>
      <sz val="8"/>
      <color rgb="FF0000FF"/>
      <name val="Comic Sans MS"/>
      <family val="4"/>
    </font>
    <font>
      <i/>
      <sz val="9"/>
      <color rgb="FF0000FF"/>
      <name val="Comic Sans MS"/>
      <family val="4"/>
    </font>
    <font>
      <sz val="9"/>
      <color theme="1"/>
      <name val="Comic Sans MS"/>
      <family val="4"/>
    </font>
    <font>
      <i/>
      <sz val="8"/>
      <color theme="1"/>
      <name val="Comic Sans MS"/>
      <family val="4"/>
    </font>
    <font>
      <u/>
      <sz val="10"/>
      <color theme="1"/>
      <name val="Comic Sans MS"/>
      <family val="4"/>
    </font>
    <font>
      <u/>
      <sz val="7"/>
      <color theme="1"/>
      <name val="Comic Sans MS"/>
      <family val="4"/>
    </font>
    <font>
      <u/>
      <sz val="8"/>
      <color theme="1"/>
      <name val="Comic Sans MS"/>
      <family val="4"/>
    </font>
    <font>
      <b/>
      <sz val="10.5"/>
      <color theme="1"/>
      <name val="Arial"/>
      <family val="2"/>
    </font>
    <font>
      <u/>
      <sz val="10"/>
      <color theme="1"/>
      <name val="Verdana"/>
      <family val="2"/>
    </font>
    <font>
      <sz val="10"/>
      <color theme="1"/>
      <name val="Comic Sans MS1"/>
    </font>
    <font>
      <sz val="8"/>
      <color theme="1"/>
      <name val="Comic Sans MS1"/>
    </font>
    <font>
      <sz val="8"/>
      <color rgb="FF231F20"/>
      <name val="Comic Sans MS1"/>
    </font>
    <font>
      <b/>
      <sz val="8"/>
      <color theme="1"/>
      <name val="Comic Sans MS1"/>
    </font>
    <font>
      <sz val="8"/>
      <color rgb="FF231F20"/>
      <name val="Comic Sans MS"/>
      <family val="4"/>
    </font>
    <font>
      <sz val="8"/>
      <color theme="1"/>
      <name val="Arial"/>
      <family val="2"/>
    </font>
    <font>
      <b/>
      <sz val="8"/>
      <color theme="1"/>
      <name val="Trebuchet MS"/>
      <family val="2"/>
    </font>
    <font>
      <sz val="8"/>
      <color rgb="FFE6E6E6"/>
      <name val="Arial"/>
      <family val="2"/>
    </font>
    <font>
      <sz val="8"/>
      <color rgb="FF008000"/>
      <name val="Arial"/>
      <family val="2"/>
    </font>
    <font>
      <sz val="6"/>
      <color theme="1"/>
      <name val="Arial"/>
      <family val="2"/>
    </font>
    <font>
      <sz val="7"/>
      <color rgb="FF008000"/>
      <name val="Arial"/>
      <family val="2"/>
    </font>
    <font>
      <sz val="7"/>
      <color rgb="FF231F1F"/>
      <name val="Arial"/>
      <family val="2"/>
    </font>
    <font>
      <sz val="7"/>
      <color rgb="FF231F1F"/>
      <name val="Helvetica"/>
    </font>
    <font>
      <sz val="7"/>
      <color rgb="FF231F1F"/>
      <name val="GraphicMerlinGerinPlain"/>
    </font>
    <font>
      <i/>
      <sz val="8"/>
      <color rgb="FF231F1F"/>
      <name val="Arial"/>
      <family val="2"/>
    </font>
    <font>
      <i/>
      <sz val="8"/>
      <color rgb="FF231F1F"/>
      <name val="Helvetica"/>
    </font>
    <font>
      <b/>
      <sz val="8"/>
      <color rgb="FF00AA4E"/>
      <name val="Helvetica-Bold"/>
    </font>
    <font>
      <sz val="8"/>
      <color rgb="FF231F1F"/>
      <name val="Helvetica"/>
    </font>
    <font>
      <sz val="8"/>
      <color rgb="FF231F1F"/>
      <name val="HelveticaNeueLT Com 45 Lt"/>
    </font>
    <font>
      <sz val="8"/>
      <color rgb="FF231F1F"/>
      <name val="Arial"/>
      <family val="2"/>
    </font>
    <font>
      <sz val="9"/>
      <color indexed="81"/>
      <name val="Tahoma"/>
      <family val="2"/>
    </font>
    <font>
      <sz val="8"/>
      <color theme="3"/>
      <name val="Comic Sans MS"/>
      <family val="4"/>
    </font>
    <font>
      <i/>
      <sz val="11"/>
      <color theme="3"/>
      <name val="Trebuchet MS"/>
      <family val="2"/>
    </font>
    <font>
      <i/>
      <vertAlign val="subscript"/>
      <sz val="11"/>
      <color theme="3"/>
      <name val="Trebuchet MS"/>
      <family val="2"/>
    </font>
    <font>
      <i/>
      <sz val="11"/>
      <color theme="4"/>
      <name val="Trebuchet MS"/>
      <family val="2"/>
    </font>
    <font>
      <i/>
      <vertAlign val="subscript"/>
      <sz val="11"/>
      <color theme="4"/>
      <name val="Trebuchet MS"/>
      <family val="2"/>
    </font>
    <font>
      <sz val="9"/>
      <color theme="1"/>
      <name val="Arial"/>
      <family val="2"/>
    </font>
    <font>
      <sz val="9"/>
      <color rgb="FF0000FF"/>
      <name val="Arial"/>
      <family val="2"/>
    </font>
    <font>
      <i/>
      <sz val="8"/>
      <color rgb="FF008000"/>
      <name val="Arial"/>
      <family val="2"/>
    </font>
    <font>
      <i/>
      <sz val="8"/>
      <color theme="1"/>
      <name val="Arial"/>
      <family val="2"/>
    </font>
    <font>
      <sz val="8"/>
      <color rgb="FF0000FF"/>
      <name val="Arial"/>
      <family val="2"/>
    </font>
    <font>
      <sz val="8"/>
      <color rgb="FF231F20"/>
      <name val="Arial"/>
      <family val="2"/>
    </font>
    <font>
      <sz val="8"/>
      <color rgb="FF0000FF"/>
      <name val="Comic Sans MS1"/>
    </font>
    <font>
      <sz val="8"/>
      <color rgb="FFCCFFFF"/>
      <name val="Arial"/>
      <family val="2"/>
    </font>
    <font>
      <vertAlign val="subscript"/>
      <sz val="8"/>
      <color theme="1"/>
      <name val="Arial"/>
      <family val="2"/>
    </font>
    <font>
      <sz val="10"/>
      <color rgb="FF000000"/>
      <name val="Calibri"/>
      <family val="2"/>
    </font>
    <font>
      <sz val="8"/>
      <name val="Comic Sans MS"/>
      <family val="4"/>
    </font>
    <font>
      <sz val="8"/>
      <color rgb="FF0070C0"/>
      <name val="Comic Sans MS"/>
      <family val="4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vertAlign val="subscript"/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rgb="FF000000"/>
      <name val="Comic Sans MS"/>
      <family val="4"/>
    </font>
    <font>
      <b/>
      <sz val="10"/>
      <color theme="1"/>
      <name val="Comic Sans MS"/>
      <family val="4"/>
    </font>
    <font>
      <b/>
      <sz val="10"/>
      <name val="Comic Sans MS"/>
      <family val="4"/>
    </font>
    <font>
      <b/>
      <sz val="11"/>
      <color theme="1"/>
      <name val="Arial"/>
      <family val="2"/>
    </font>
    <font>
      <sz val="11"/>
      <color rgb="FFFF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FF8080"/>
        <bgColor rgb="FFFF808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23FF23"/>
        <bgColor rgb="FF23FF23"/>
      </patternFill>
    </fill>
    <fill>
      <patternFill patternType="solid">
        <fgColor rgb="FF00FF00"/>
        <bgColor rgb="FF00FF00"/>
      </patternFill>
    </fill>
    <fill>
      <patternFill patternType="solid">
        <fgColor rgb="FFFF420E"/>
        <bgColor rgb="FFFF420E"/>
      </patternFill>
    </fill>
    <fill>
      <patternFill patternType="solid">
        <fgColor rgb="FFE6FF00"/>
        <bgColor rgb="FFE6FF00"/>
      </patternFill>
    </fill>
    <fill>
      <patternFill patternType="solid">
        <fgColor rgb="FFE6E6E6"/>
        <bgColor rgb="FFE6E6E6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E6E6FF"/>
        <bgColor rgb="FFE6E6FF"/>
      </patternFill>
    </fill>
    <fill>
      <patternFill patternType="solid">
        <fgColor rgb="FFCFE7F5"/>
        <bgColor rgb="FFCFE7F5"/>
      </patternFill>
    </fill>
    <fill>
      <patternFill patternType="solid">
        <fgColor rgb="FFE6E64C"/>
        <bgColor rgb="FFE6E64C"/>
      </patternFill>
    </fill>
    <fill>
      <patternFill patternType="solid">
        <fgColor theme="8" tint="0.59999389629810485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50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rgb="FFE6E6E6"/>
      </patternFill>
    </fill>
    <fill>
      <patternFill patternType="solid">
        <fgColor rgb="FFFFFF66"/>
        <bgColor rgb="FFFFFFCC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950E"/>
      </left>
      <right style="thin">
        <color rgb="FFFF950E"/>
      </right>
      <top style="thin">
        <color rgb="FFFF950E"/>
      </top>
      <bottom style="thin">
        <color rgb="FFFF950E"/>
      </bottom>
      <diagonal/>
    </border>
    <border>
      <left style="double">
        <color rgb="FFFF950E"/>
      </left>
      <right style="double">
        <color rgb="FFFF950E"/>
      </right>
      <top style="double">
        <color rgb="FFFF950E"/>
      </top>
      <bottom style="double">
        <color rgb="FFFF950E"/>
      </bottom>
      <diagonal/>
    </border>
    <border>
      <left style="thin">
        <color rgb="FFC5000B"/>
      </left>
      <right style="thin">
        <color rgb="FFC5000B"/>
      </right>
      <top style="thin">
        <color rgb="FFC5000B"/>
      </top>
      <bottom style="thin">
        <color rgb="FFC5000B"/>
      </bottom>
      <diagonal/>
    </border>
    <border>
      <left style="thin">
        <color rgb="FFC5000B"/>
      </left>
      <right style="thin">
        <color rgb="FFC5000B"/>
      </right>
      <top style="thin">
        <color rgb="FFC5000B"/>
      </top>
      <bottom/>
      <diagonal/>
    </border>
    <border>
      <left style="double">
        <color rgb="FFC5000B"/>
      </left>
      <right style="double">
        <color rgb="FFC5000B"/>
      </right>
      <top style="double">
        <color rgb="FFC5000B"/>
      </top>
      <bottom style="double">
        <color rgb="FFC5000B"/>
      </bottom>
      <diagonal/>
    </border>
    <border>
      <left style="thin">
        <color rgb="FFC5000B"/>
      </left>
      <right style="thin">
        <color rgb="FFC5000B"/>
      </right>
      <top/>
      <bottom style="thin">
        <color rgb="FFC5000B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8000"/>
      </left>
      <right style="double">
        <color rgb="FF008000"/>
      </right>
      <top style="double">
        <color rgb="FF008000"/>
      </top>
      <bottom style="double">
        <color rgb="FF008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double">
        <color rgb="FF800000"/>
      </left>
      <right style="double">
        <color rgb="FF800000"/>
      </right>
      <top style="double">
        <color rgb="FF800000"/>
      </top>
      <bottom style="double">
        <color rgb="FF8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950E"/>
      </right>
      <top style="thin">
        <color rgb="FFFF950E"/>
      </top>
      <bottom style="thin">
        <color rgb="FFFF950E"/>
      </bottom>
      <diagonal/>
    </border>
    <border>
      <left style="thin">
        <color rgb="FFFF950E"/>
      </left>
      <right style="thin">
        <color rgb="FFFF950E"/>
      </right>
      <top style="thin">
        <color rgb="FFFF950E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950E"/>
      </left>
      <right style="thin">
        <color rgb="FFFF950E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FF950E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double">
        <color rgb="FF808080"/>
      </left>
      <right style="double">
        <color rgb="FF808080"/>
      </right>
      <top style="double">
        <color rgb="FF808080"/>
      </top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52">
    <xf numFmtId="0" fontId="0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3" fillId="2" borderId="0"/>
    <xf numFmtId="0" fontId="5" fillId="0" borderId="0"/>
    <xf numFmtId="176" fontId="5" fillId="0" borderId="0"/>
    <xf numFmtId="0" fontId="3" fillId="3" borderId="0"/>
    <xf numFmtId="0" fontId="3" fillId="4" borderId="0"/>
    <xf numFmtId="0" fontId="3" fillId="0" borderId="0"/>
    <xf numFmtId="0" fontId="3" fillId="5" borderId="0"/>
    <xf numFmtId="0" fontId="3" fillId="6" borderId="0"/>
    <xf numFmtId="0" fontId="3" fillId="6" borderId="0"/>
    <xf numFmtId="0" fontId="3" fillId="5" borderId="0"/>
    <xf numFmtId="0" fontId="3" fillId="6" borderId="0"/>
    <xf numFmtId="0" fontId="3" fillId="7" borderId="0"/>
    <xf numFmtId="0" fontId="3" fillId="5" borderId="0"/>
    <xf numFmtId="0" fontId="3" fillId="8" borderId="0"/>
    <xf numFmtId="0" fontId="3" fillId="3" borderId="0"/>
    <xf numFmtId="0" fontId="3" fillId="3" borderId="0"/>
    <xf numFmtId="0" fontId="3" fillId="3" borderId="0"/>
    <xf numFmtId="0" fontId="3" fillId="6" borderId="0"/>
    <xf numFmtId="0" fontId="3" fillId="6" borderId="0"/>
    <xf numFmtId="0" fontId="3" fillId="3" borderId="0"/>
    <xf numFmtId="0" fontId="3" fillId="3" borderId="0"/>
    <xf numFmtId="0" fontId="3" fillId="3" borderId="0"/>
    <xf numFmtId="0" fontId="3" fillId="6" borderId="0"/>
    <xf numFmtId="0" fontId="3" fillId="6" borderId="0"/>
    <xf numFmtId="0" fontId="3" fillId="3" borderId="0"/>
    <xf numFmtId="0" fontId="3" fillId="3" borderId="0"/>
    <xf numFmtId="0" fontId="3" fillId="6" borderId="0"/>
    <xf numFmtId="0" fontId="3" fillId="3" borderId="0"/>
    <xf numFmtId="0" fontId="3" fillId="6" borderId="0"/>
    <xf numFmtId="0" fontId="3" fillId="3" borderId="0"/>
    <xf numFmtId="0" fontId="3" fillId="6" borderId="0"/>
    <xf numFmtId="0" fontId="3" fillId="3" borderId="0"/>
    <xf numFmtId="0" fontId="3" fillId="6" borderId="0"/>
    <xf numFmtId="0" fontId="3" fillId="3" borderId="0"/>
    <xf numFmtId="0" fontId="3" fillId="6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5" borderId="0"/>
    <xf numFmtId="0" fontId="3" fillId="5" borderId="0"/>
    <xf numFmtId="0" fontId="3" fillId="3" borderId="0"/>
    <xf numFmtId="0" fontId="3" fillId="2" borderId="0"/>
    <xf numFmtId="0" fontId="3" fillId="3" borderId="0"/>
    <xf numFmtId="0" fontId="6" fillId="0" borderId="0"/>
    <xf numFmtId="0" fontId="3" fillId="4" borderId="0"/>
    <xf numFmtId="0" fontId="3" fillId="4" borderId="0"/>
    <xf numFmtId="0" fontId="3" fillId="3" borderId="0"/>
    <xf numFmtId="0" fontId="3" fillId="3" borderId="0"/>
  </cellStyleXfs>
  <cellXfs count="373">
    <xf numFmtId="0" fontId="0" fillId="0" borderId="0" xfId="0"/>
    <xf numFmtId="0" fontId="8" fillId="0" borderId="1" xfId="0" applyFont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0" fontId="9" fillId="0" borderId="1" xfId="0" applyFont="1" applyFill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5" fontId="12" fillId="0" borderId="0" xfId="0" applyNumberFormat="1" applyFont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0" fontId="8" fillId="9" borderId="0" xfId="0" applyFont="1" applyFill="1"/>
    <xf numFmtId="0" fontId="9" fillId="0" borderId="1" xfId="0" applyFont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0" fillId="9" borderId="0" xfId="0" applyFill="1"/>
    <xf numFmtId="0" fontId="15" fillId="11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9" fontId="8" fillId="12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69" fontId="8" fillId="11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0" fillId="0" borderId="0" xfId="0" applyFont="1"/>
    <xf numFmtId="168" fontId="12" fillId="0" borderId="0" xfId="0" applyNumberFormat="1" applyFont="1" applyBorder="1" applyAlignment="1">
      <alignment horizontal="center"/>
    </xf>
    <xf numFmtId="0" fontId="12" fillId="0" borderId="0" xfId="0" applyFont="1" applyBorder="1"/>
    <xf numFmtId="0" fontId="0" fillId="0" borderId="0" xfId="0" applyBorder="1"/>
    <xf numFmtId="0" fontId="8" fillId="0" borderId="0" xfId="0" applyFont="1" applyBorder="1"/>
    <xf numFmtId="169" fontId="8" fillId="0" borderId="0" xfId="0" applyNumberFormat="1" applyFont="1" applyFill="1" applyBorder="1" applyAlignment="1">
      <alignment horizontal="center"/>
    </xf>
    <xf numFmtId="0" fontId="12" fillId="0" borderId="0" xfId="0" applyFont="1"/>
    <xf numFmtId="169" fontId="8" fillId="0" borderId="6" xfId="0" applyNumberFormat="1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170" fontId="8" fillId="1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0" fillId="0" borderId="1" xfId="0" applyFill="1" applyBorder="1"/>
    <xf numFmtId="170" fontId="8" fillId="11" borderId="1" xfId="0" applyNumberFormat="1" applyFont="1" applyFill="1" applyBorder="1" applyAlignment="1">
      <alignment horizontal="center" vertical="center"/>
    </xf>
    <xf numFmtId="0" fontId="9" fillId="13" borderId="0" xfId="0" applyFont="1" applyFill="1" applyBorder="1" applyAlignment="1">
      <alignment horizontal="center"/>
    </xf>
    <xf numFmtId="0" fontId="0" fillId="0" borderId="0" xfId="0" applyFill="1" applyBorder="1"/>
    <xf numFmtId="0" fontId="8" fillId="9" borderId="1" xfId="0" applyFont="1" applyFill="1" applyBorder="1" applyAlignment="1">
      <alignment horizontal="center" vertical="center"/>
    </xf>
    <xf numFmtId="0" fontId="0" fillId="9" borderId="1" xfId="0" applyFill="1" applyBorder="1"/>
    <xf numFmtId="0" fontId="8" fillId="16" borderId="9" xfId="0" applyFont="1" applyFill="1" applyBorder="1" applyAlignment="1">
      <alignment horizontal="center" vertical="center"/>
    </xf>
    <xf numFmtId="172" fontId="8" fillId="16" borderId="9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" xfId="0" applyBorder="1"/>
    <xf numFmtId="0" fontId="23" fillId="0" borderId="0" xfId="0" applyFont="1" applyFill="1" applyBorder="1" applyAlignment="1">
      <alignment horizontal="center"/>
    </xf>
    <xf numFmtId="170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right"/>
    </xf>
    <xf numFmtId="172" fontId="2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4" fillId="0" borderId="0" xfId="0" applyFont="1" applyFill="1"/>
    <xf numFmtId="0" fontId="24" fillId="0" borderId="0" xfId="0" applyFont="1" applyFill="1" applyBorder="1"/>
    <xf numFmtId="1" fontId="24" fillId="0" borderId="0" xfId="0" applyNumberFormat="1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3" fontId="8" fillId="10" borderId="11" xfId="0" applyNumberFormat="1" applyFont="1" applyFill="1" applyBorder="1" applyAlignment="1">
      <alignment horizontal="center" vertical="center"/>
    </xf>
    <xf numFmtId="170" fontId="8" fillId="10" borderId="1" xfId="0" applyNumberFormat="1" applyFont="1" applyFill="1" applyBorder="1" applyAlignment="1">
      <alignment horizontal="center"/>
    </xf>
    <xf numFmtId="170" fontId="9" fillId="10" borderId="1" xfId="0" applyNumberFormat="1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12" borderId="10" xfId="0" applyFont="1" applyFill="1" applyBorder="1" applyAlignment="1">
      <alignment horizontal="center" vertical="center"/>
    </xf>
    <xf numFmtId="173" fontId="8" fillId="12" borderId="10" xfId="0" applyNumberFormat="1" applyFont="1" applyFill="1" applyBorder="1" applyAlignment="1">
      <alignment horizontal="center" vertical="center"/>
    </xf>
    <xf numFmtId="170" fontId="8" fillId="12" borderId="1" xfId="0" applyNumberFormat="1" applyFont="1" applyFill="1" applyBorder="1" applyAlignment="1">
      <alignment horizontal="center"/>
    </xf>
    <xf numFmtId="170" fontId="8" fillId="0" borderId="1" xfId="0" applyNumberFormat="1" applyFont="1" applyFill="1" applyBorder="1" applyAlignment="1">
      <alignment horizontal="center"/>
    </xf>
    <xf numFmtId="0" fontId="28" fillId="0" borderId="0" xfId="0" applyFont="1" applyAlignment="1"/>
    <xf numFmtId="0" fontId="19" fillId="0" borderId="0" xfId="0" applyFont="1" applyAlignment="1">
      <alignment horizontal="center"/>
    </xf>
    <xf numFmtId="0" fontId="28" fillId="0" borderId="0" xfId="0" applyFont="1"/>
    <xf numFmtId="49" fontId="0" fillId="0" borderId="0" xfId="0" applyNumberFormat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8" fillId="9" borderId="0" xfId="0" applyFont="1" applyFill="1" applyAlignment="1">
      <alignment horizontal="center" vertical="center"/>
    </xf>
    <xf numFmtId="0" fontId="32" fillId="8" borderId="13" xfId="0" applyFont="1" applyFill="1" applyBorder="1" applyAlignment="1">
      <alignment horizontal="center"/>
    </xf>
    <xf numFmtId="0" fontId="34" fillId="10" borderId="13" xfId="0" applyFont="1" applyFill="1" applyBorder="1"/>
    <xf numFmtId="0" fontId="0" fillId="0" borderId="0" xfId="0" applyFill="1"/>
    <xf numFmtId="0" fontId="8" fillId="8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3" fillId="0" borderId="0" xfId="0" applyFont="1" applyAlignment="1">
      <alignment wrapText="1"/>
    </xf>
    <xf numFmtId="0" fontId="32" fillId="9" borderId="0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175" fontId="8" fillId="10" borderId="0" xfId="0" applyNumberFormat="1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0" fontId="35" fillId="10" borderId="0" xfId="0" applyFont="1" applyFill="1" applyBorder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12" borderId="0" xfId="0" applyFont="1" applyFill="1" applyBorder="1" applyAlignment="1">
      <alignment horizontal="center" vertical="center"/>
    </xf>
    <xf numFmtId="0" fontId="8" fillId="12" borderId="13" xfId="0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/>
    </xf>
    <xf numFmtId="0" fontId="32" fillId="0" borderId="0" xfId="0" applyFont="1" applyFill="1" applyBorder="1"/>
    <xf numFmtId="0" fontId="31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34" fillId="0" borderId="0" xfId="0" applyFont="1" applyFill="1" applyBorder="1"/>
    <xf numFmtId="0" fontId="31" fillId="0" borderId="0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vertical="top"/>
    </xf>
    <xf numFmtId="0" fontId="36" fillId="0" borderId="0" xfId="0" applyFont="1" applyAlignment="1">
      <alignment horizontal="right"/>
    </xf>
    <xf numFmtId="0" fontId="36" fillId="0" borderId="0" xfId="0" applyFont="1"/>
    <xf numFmtId="0" fontId="36" fillId="0" borderId="0" xfId="0" applyFont="1" applyFill="1" applyBorder="1"/>
    <xf numFmtId="0" fontId="36" fillId="0" borderId="0" xfId="0" applyFont="1" applyFill="1" applyBorder="1" applyAlignment="1">
      <alignment horizontal="center"/>
    </xf>
    <xf numFmtId="0" fontId="36" fillId="10" borderId="1" xfId="0" applyFont="1" applyFill="1" applyBorder="1"/>
    <xf numFmtId="0" fontId="36" fillId="8" borderId="1" xfId="0" applyFont="1" applyFill="1" applyBorder="1" applyAlignment="1">
      <alignment horizontal="center"/>
    </xf>
    <xf numFmtId="0" fontId="36" fillId="11" borderId="1" xfId="0" applyFont="1" applyFill="1" applyBorder="1" applyAlignment="1">
      <alignment horizontal="center"/>
    </xf>
    <xf numFmtId="0" fontId="38" fillId="9" borderId="1" xfId="0" applyFont="1" applyFill="1" applyBorder="1"/>
    <xf numFmtId="0" fontId="3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6" fillId="8" borderId="1" xfId="0" applyFont="1" applyFill="1" applyBorder="1"/>
    <xf numFmtId="0" fontId="36" fillId="11" borderId="1" xfId="0" applyFont="1" applyFill="1" applyBorder="1"/>
    <xf numFmtId="0" fontId="36" fillId="4" borderId="14" xfId="0" applyFont="1" applyFill="1" applyBorder="1" applyAlignment="1">
      <alignment horizontal="center"/>
    </xf>
    <xf numFmtId="0" fontId="38" fillId="11" borderId="1" xfId="0" applyFont="1" applyFill="1" applyBorder="1"/>
    <xf numFmtId="0" fontId="36" fillId="10" borderId="1" xfId="0" applyFont="1" applyFill="1" applyBorder="1" applyAlignment="1">
      <alignment horizontal="center"/>
    </xf>
    <xf numFmtId="0" fontId="36" fillId="9" borderId="1" xfId="0" applyFont="1" applyFill="1" applyBorder="1" applyAlignment="1">
      <alignment horizontal="center"/>
    </xf>
    <xf numFmtId="0" fontId="36" fillId="9" borderId="1" xfId="0" applyFont="1" applyFill="1" applyBorder="1"/>
    <xf numFmtId="175" fontId="36" fillId="10" borderId="1" xfId="0" applyNumberFormat="1" applyFont="1" applyFill="1" applyBorder="1" applyAlignment="1">
      <alignment horizontal="center"/>
    </xf>
    <xf numFmtId="0" fontId="39" fillId="11" borderId="1" xfId="0" applyFont="1" applyFill="1" applyBorder="1" applyAlignment="1">
      <alignment horizontal="center"/>
    </xf>
    <xf numFmtId="0" fontId="36" fillId="13" borderId="1" xfId="0" applyFont="1" applyFill="1" applyBorder="1"/>
    <xf numFmtId="0" fontId="40" fillId="9" borderId="1" xfId="0" applyFont="1" applyFill="1" applyBorder="1"/>
    <xf numFmtId="0" fontId="8" fillId="10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15" borderId="1" xfId="0" applyFont="1" applyFill="1" applyBorder="1" applyAlignment="1">
      <alignment horizontal="center"/>
    </xf>
    <xf numFmtId="0" fontId="36" fillId="10" borderId="2" xfId="0" applyFont="1" applyFill="1" applyBorder="1" applyAlignment="1">
      <alignment horizontal="center"/>
    </xf>
    <xf numFmtId="164" fontId="36" fillId="10" borderId="2" xfId="0" applyNumberFormat="1" applyFont="1" applyFill="1" applyBorder="1" applyAlignment="1">
      <alignment horizontal="center"/>
    </xf>
    <xf numFmtId="0" fontId="36" fillId="11" borderId="2" xfId="0" applyFont="1" applyFill="1" applyBorder="1" applyAlignment="1">
      <alignment horizontal="center"/>
    </xf>
    <xf numFmtId="0" fontId="0" fillId="0" borderId="0" xfId="0"/>
    <xf numFmtId="0" fontId="8" fillId="0" borderId="1" xfId="0" applyFont="1" applyFill="1" applyBorder="1" applyAlignment="1">
      <alignment horizontal="center"/>
    </xf>
    <xf numFmtId="0" fontId="0" fillId="0" borderId="0" xfId="0"/>
    <xf numFmtId="0" fontId="0" fillId="0" borderId="0" xfId="0" applyFill="1" applyBorder="1"/>
    <xf numFmtId="0" fontId="21" fillId="13" borderId="1" xfId="0" applyFont="1" applyFill="1" applyBorder="1" applyAlignment="1">
      <alignment horizontal="center" vertical="center"/>
    </xf>
    <xf numFmtId="0" fontId="0" fillId="0" borderId="0" xfId="0" applyAlignment="1"/>
    <xf numFmtId="0" fontId="36" fillId="18" borderId="2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36" fillId="10" borderId="2" xfId="0" applyFont="1" applyFill="1" applyBorder="1" applyAlignment="1">
      <alignment horizontal="center"/>
    </xf>
    <xf numFmtId="0" fontId="36" fillId="0" borderId="0" xfId="0" applyFont="1"/>
    <xf numFmtId="0" fontId="8" fillId="21" borderId="1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 wrapText="1"/>
    </xf>
    <xf numFmtId="0" fontId="21" fillId="13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/>
    </xf>
    <xf numFmtId="173" fontId="8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8" fillId="11" borderId="1" xfId="0" applyFont="1" applyFill="1" applyBorder="1" applyAlignment="1">
      <alignment horizontal="center" wrapText="1"/>
    </xf>
    <xf numFmtId="168" fontId="8" fillId="19" borderId="1" xfId="0" applyNumberFormat="1" applyFont="1" applyFill="1" applyBorder="1" applyAlignment="1">
      <alignment horizontal="center"/>
    </xf>
    <xf numFmtId="0" fontId="8" fillId="23" borderId="0" xfId="0" applyFont="1" applyFill="1"/>
    <xf numFmtId="0" fontId="8" fillId="20" borderId="0" xfId="0" applyFont="1" applyFill="1"/>
    <xf numFmtId="0" fontId="8" fillId="10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36" fillId="10" borderId="2" xfId="0" applyFont="1" applyFill="1" applyBorder="1"/>
    <xf numFmtId="0" fontId="36" fillId="22" borderId="2" xfId="0" applyFont="1" applyFill="1" applyBorder="1" applyAlignment="1">
      <alignment horizontal="center"/>
    </xf>
    <xf numFmtId="164" fontId="36" fillId="22" borderId="2" xfId="0" applyNumberFormat="1" applyFont="1" applyFill="1" applyBorder="1" applyAlignment="1">
      <alignment horizontal="center"/>
    </xf>
    <xf numFmtId="0" fontId="36" fillId="0" borderId="0" xfId="0" applyFont="1" applyAlignment="1">
      <alignment vertical="center"/>
    </xf>
    <xf numFmtId="0" fontId="36" fillId="12" borderId="15" xfId="0" applyFont="1" applyFill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36" fillId="11" borderId="0" xfId="0" applyFont="1" applyFill="1"/>
    <xf numFmtId="0" fontId="36" fillId="17" borderId="0" xfId="0" applyFont="1" applyFill="1"/>
    <xf numFmtId="0" fontId="8" fillId="0" borderId="0" xfId="0" applyFont="1" applyBorder="1" applyAlignment="1">
      <alignment horizontal="center" vertical="center" wrapText="1"/>
    </xf>
    <xf numFmtId="0" fontId="36" fillId="0" borderId="1" xfId="0" applyFont="1" applyBorder="1"/>
    <xf numFmtId="164" fontId="61" fillId="10" borderId="1" xfId="0" applyNumberFormat="1" applyFont="1" applyFill="1" applyBorder="1" applyAlignment="1">
      <alignment horizontal="center" vertical="center" wrapText="1"/>
    </xf>
    <xf numFmtId="164" fontId="61" fillId="10" borderId="1" xfId="0" applyNumberFormat="1" applyFont="1" applyFill="1" applyBorder="1" applyAlignment="1">
      <alignment horizontal="center" vertical="center"/>
    </xf>
    <xf numFmtId="0" fontId="36" fillId="17" borderId="0" xfId="0" applyFont="1" applyFill="1" applyAlignment="1">
      <alignment horizontal="center"/>
    </xf>
    <xf numFmtId="0" fontId="8" fillId="8" borderId="13" xfId="0" applyFont="1" applyFill="1" applyBorder="1" applyAlignment="1">
      <alignment horizontal="center"/>
    </xf>
    <xf numFmtId="171" fontId="36" fillId="10" borderId="1" xfId="0" applyNumberFormat="1" applyFont="1" applyFill="1" applyBorder="1" applyAlignment="1">
      <alignment horizontal="center" wrapText="1"/>
    </xf>
    <xf numFmtId="175" fontId="36" fillId="10" borderId="1" xfId="0" applyNumberFormat="1" applyFont="1" applyFill="1" applyBorder="1" applyAlignment="1">
      <alignment horizontal="center" wrapText="1"/>
    </xf>
    <xf numFmtId="0" fontId="36" fillId="10" borderId="1" xfId="0" applyFont="1" applyFill="1" applyBorder="1" applyAlignment="1">
      <alignment horizontal="center" wrapText="1"/>
    </xf>
    <xf numFmtId="167" fontId="36" fillId="17" borderId="1" xfId="0" applyNumberFormat="1" applyFont="1" applyFill="1" applyBorder="1" applyAlignment="1">
      <alignment horizontal="center" wrapText="1"/>
    </xf>
    <xf numFmtId="171" fontId="36" fillId="17" borderId="1" xfId="0" applyNumberFormat="1" applyFont="1" applyFill="1" applyBorder="1" applyAlignment="1">
      <alignment horizontal="center" wrapText="1"/>
    </xf>
    <xf numFmtId="1" fontId="36" fillId="10" borderId="1" xfId="0" applyNumberFormat="1" applyFont="1" applyFill="1" applyBorder="1" applyAlignment="1">
      <alignment horizontal="center" wrapText="1"/>
    </xf>
    <xf numFmtId="0" fontId="36" fillId="17" borderId="0" xfId="0" applyFont="1" applyFill="1" applyAlignment="1">
      <alignment horizontal="center" vertical="center"/>
    </xf>
    <xf numFmtId="0" fontId="32" fillId="10" borderId="13" xfId="0" applyFont="1" applyFill="1" applyBorder="1" applyAlignment="1">
      <alignment horizontal="center" vertical="center"/>
    </xf>
    <xf numFmtId="0" fontId="32" fillId="12" borderId="13" xfId="0" applyFont="1" applyFill="1" applyBorder="1" applyAlignment="1">
      <alignment horizontal="center" vertical="center"/>
    </xf>
    <xf numFmtId="0" fontId="32" fillId="12" borderId="13" xfId="0" applyFont="1" applyFill="1" applyBorder="1" applyAlignment="1">
      <alignment vertical="center"/>
    </xf>
    <xf numFmtId="169" fontId="36" fillId="10" borderId="1" xfId="0" applyNumberFormat="1" applyFont="1" applyFill="1" applyBorder="1" applyAlignment="1">
      <alignment horizontal="center" wrapText="1"/>
    </xf>
    <xf numFmtId="169" fontId="36" fillId="0" borderId="0" xfId="0" applyNumberFormat="1" applyFont="1" applyFill="1" applyAlignment="1">
      <alignment horizontal="center"/>
    </xf>
    <xf numFmtId="0" fontId="36" fillId="10" borderId="1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8" fillId="0" borderId="0" xfId="0" applyFont="1" applyFill="1" applyAlignment="1">
      <alignment vertical="center"/>
    </xf>
    <xf numFmtId="0" fontId="8" fillId="8" borderId="0" xfId="0" applyFont="1" applyFill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32" fillId="9" borderId="13" xfId="0" applyFont="1" applyFill="1" applyBorder="1" applyAlignment="1">
      <alignment horizontal="center" vertical="center"/>
    </xf>
    <xf numFmtId="0" fontId="36" fillId="12" borderId="0" xfId="0" applyFont="1" applyFill="1" applyAlignment="1">
      <alignment horizontal="center"/>
    </xf>
    <xf numFmtId="0" fontId="64" fillId="0" borderId="0" xfId="0" applyFont="1"/>
    <xf numFmtId="0" fontId="36" fillId="0" borderId="0" xfId="0" applyFont="1" applyFill="1" applyAlignment="1">
      <alignment horizontal="center"/>
    </xf>
    <xf numFmtId="0" fontId="36" fillId="0" borderId="0" xfId="0" applyFont="1"/>
    <xf numFmtId="0" fontId="0" fillId="0" borderId="0" xfId="0"/>
    <xf numFmtId="171" fontId="36" fillId="10" borderId="21" xfId="0" applyNumberFormat="1" applyFont="1" applyFill="1" applyBorder="1" applyAlignment="1">
      <alignment horizontal="center" wrapText="1"/>
    </xf>
    <xf numFmtId="171" fontId="36" fillId="12" borderId="21" xfId="0" applyNumberFormat="1" applyFont="1" applyFill="1" applyBorder="1" applyAlignment="1">
      <alignment horizontal="center" wrapText="1"/>
    </xf>
    <xf numFmtId="167" fontId="36" fillId="12" borderId="21" xfId="0" applyNumberFormat="1" applyFont="1" applyFill="1" applyBorder="1" applyAlignment="1">
      <alignment horizontal="center" wrapText="1"/>
    </xf>
    <xf numFmtId="167" fontId="36" fillId="11" borderId="21" xfId="0" applyNumberFormat="1" applyFont="1" applyFill="1" applyBorder="1" applyAlignment="1">
      <alignment horizontal="center" wrapText="1"/>
    </xf>
    <xf numFmtId="0" fontId="36" fillId="12" borderId="23" xfId="0" applyFont="1" applyFill="1" applyBorder="1" applyAlignment="1">
      <alignment horizontal="center"/>
    </xf>
    <xf numFmtId="166" fontId="36" fillId="0" borderId="15" xfId="0" applyNumberFormat="1" applyFont="1" applyFill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2" fillId="22" borderId="2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8" fillId="25" borderId="0" xfId="0" applyFont="1" applyFill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6" fillId="25" borderId="0" xfId="0" applyFont="1" applyFill="1" applyAlignment="1">
      <alignment horizontal="center"/>
    </xf>
    <xf numFmtId="0" fontId="8" fillId="25" borderId="1" xfId="0" applyFont="1" applyFill="1" applyBorder="1" applyAlignment="1">
      <alignment horizontal="center"/>
    </xf>
    <xf numFmtId="49" fontId="8" fillId="25" borderId="1" xfId="0" applyNumberFormat="1" applyFont="1" applyFill="1" applyBorder="1" applyAlignment="1">
      <alignment horizontal="center"/>
    </xf>
    <xf numFmtId="0" fontId="8" fillId="26" borderId="0" xfId="0" applyFont="1" applyFill="1" applyAlignment="1">
      <alignment horizontal="center"/>
    </xf>
    <xf numFmtId="0" fontId="36" fillId="26" borderId="0" xfId="0" applyFont="1" applyFill="1"/>
    <xf numFmtId="0" fontId="8" fillId="26" borderId="1" xfId="0" applyFont="1" applyFill="1" applyBorder="1" applyAlignment="1">
      <alignment horizontal="center"/>
    </xf>
    <xf numFmtId="0" fontId="67" fillId="25" borderId="15" xfId="0" applyFont="1" applyFill="1" applyBorder="1" applyAlignment="1">
      <alignment horizontal="center"/>
    </xf>
    <xf numFmtId="0" fontId="8" fillId="26" borderId="15" xfId="0" applyFont="1" applyFill="1" applyBorder="1" applyAlignment="1">
      <alignment horizontal="center"/>
    </xf>
    <xf numFmtId="0" fontId="8" fillId="10" borderId="26" xfId="0" applyFont="1" applyFill="1" applyBorder="1" applyAlignment="1">
      <alignment horizontal="center"/>
    </xf>
    <xf numFmtId="0" fontId="8" fillId="9" borderId="15" xfId="0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 applyFill="1" applyBorder="1"/>
    <xf numFmtId="0" fontId="36" fillId="10" borderId="15" xfId="0" applyFont="1" applyFill="1" applyBorder="1" applyAlignment="1">
      <alignment horizontal="center" vertical="center"/>
    </xf>
    <xf numFmtId="0" fontId="36" fillId="10" borderId="15" xfId="0" applyFont="1" applyFill="1" applyBorder="1" applyAlignment="1">
      <alignment vertical="center"/>
    </xf>
    <xf numFmtId="49" fontId="36" fillId="10" borderId="15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164" fontId="36" fillId="0" borderId="0" xfId="0" applyNumberFormat="1" applyFont="1" applyFill="1" applyBorder="1" applyAlignment="1">
      <alignment horizontal="center" vertical="center"/>
    </xf>
    <xf numFmtId="174" fontId="36" fillId="0" borderId="0" xfId="0" applyNumberFormat="1" applyFont="1" applyFill="1" applyBorder="1" applyAlignment="1">
      <alignment horizontal="center" vertical="center"/>
    </xf>
    <xf numFmtId="166" fontId="36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 wrapText="1"/>
    </xf>
    <xf numFmtId="174" fontId="36" fillId="0" borderId="0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70" fillId="29" borderId="0" xfId="0" applyFont="1" applyFill="1" applyAlignment="1">
      <alignment horizontal="center" vertical="center" wrapText="1"/>
    </xf>
    <xf numFmtId="0" fontId="70" fillId="27" borderId="0" xfId="0" applyFont="1" applyFill="1" applyAlignment="1">
      <alignment horizontal="center" vertical="center" wrapText="1"/>
    </xf>
    <xf numFmtId="0" fontId="70" fillId="30" borderId="0" xfId="0" applyFont="1" applyFill="1" applyAlignment="1">
      <alignment horizontal="center" vertical="center" wrapText="1"/>
    </xf>
    <xf numFmtId="0" fontId="70" fillId="31" borderId="0" xfId="0" applyFont="1" applyFill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70" fillId="28" borderId="1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/>
    </xf>
    <xf numFmtId="0" fontId="8" fillId="10" borderId="25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wrapText="1"/>
    </xf>
    <xf numFmtId="0" fontId="0" fillId="10" borderId="1" xfId="0" applyFill="1" applyBorder="1"/>
    <xf numFmtId="0" fontId="0" fillId="12" borderId="0" xfId="0" applyFill="1"/>
    <xf numFmtId="0" fontId="8" fillId="0" borderId="27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wrapText="1"/>
    </xf>
    <xf numFmtId="0" fontId="67" fillId="0" borderId="21" xfId="0" applyFont="1" applyFill="1" applyBorder="1" applyAlignment="1" applyProtection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 wrapText="1"/>
    </xf>
    <xf numFmtId="0" fontId="8" fillId="24" borderId="17" xfId="0" applyFont="1" applyFill="1" applyBorder="1" applyAlignment="1">
      <alignment horizontal="center" vertical="center" wrapText="1"/>
    </xf>
    <xf numFmtId="0" fontId="8" fillId="24" borderId="2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169" fontId="8" fillId="19" borderId="0" xfId="0" applyNumberFormat="1" applyFont="1" applyFill="1" applyBorder="1" applyAlignment="1">
      <alignment horizontal="center"/>
    </xf>
    <xf numFmtId="0" fontId="8" fillId="32" borderId="15" xfId="0" applyFont="1" applyFill="1" applyBorder="1" applyAlignment="1">
      <alignment horizontal="center"/>
    </xf>
    <xf numFmtId="0" fontId="36" fillId="14" borderId="15" xfId="0" applyFont="1" applyFill="1" applyBorder="1" applyAlignment="1">
      <alignment horizontal="center"/>
    </xf>
    <xf numFmtId="0" fontId="8" fillId="14" borderId="0" xfId="0" applyFont="1" applyFill="1" applyAlignment="1">
      <alignment horizontal="center"/>
    </xf>
    <xf numFmtId="169" fontId="17" fillId="28" borderId="15" xfId="0" applyNumberFormat="1" applyFont="1" applyFill="1" applyBorder="1" applyAlignment="1">
      <alignment horizontal="center" vertical="center"/>
    </xf>
    <xf numFmtId="168" fontId="17" fillId="28" borderId="15" xfId="0" applyNumberFormat="1" applyFont="1" applyFill="1" applyBorder="1" applyAlignment="1">
      <alignment horizontal="center" vertical="center"/>
    </xf>
    <xf numFmtId="0" fontId="74" fillId="0" borderId="5" xfId="0" applyFont="1" applyBorder="1" applyAlignment="1">
      <alignment horizontal="center" wrapText="1"/>
    </xf>
    <xf numFmtId="0" fontId="74" fillId="0" borderId="4" xfId="0" applyFont="1" applyBorder="1" applyAlignment="1">
      <alignment horizontal="center" wrapText="1"/>
    </xf>
    <xf numFmtId="0" fontId="76" fillId="33" borderId="1" xfId="0" applyFont="1" applyFill="1" applyBorder="1" applyAlignment="1">
      <alignment horizontal="center"/>
    </xf>
    <xf numFmtId="0" fontId="8" fillId="11" borderId="25" xfId="0" applyFont="1" applyFill="1" applyBorder="1" applyAlignment="1">
      <alignment horizontal="center" wrapText="1"/>
    </xf>
    <xf numFmtId="0" fontId="74" fillId="11" borderId="1" xfId="0" applyFont="1" applyFill="1" applyBorder="1" applyAlignment="1">
      <alignment horizontal="center" wrapText="1"/>
    </xf>
    <xf numFmtId="0" fontId="74" fillId="10" borderId="1" xfId="0" applyFont="1" applyFill="1" applyBorder="1" applyAlignment="1">
      <alignment horizontal="center" wrapText="1"/>
    </xf>
    <xf numFmtId="0" fontId="0" fillId="0" borderId="0" xfId="0" applyFill="1" applyBorder="1"/>
    <xf numFmtId="0" fontId="9" fillId="0" borderId="21" xfId="0" applyFont="1" applyFill="1" applyBorder="1" applyAlignment="1">
      <alignment horizontal="center"/>
    </xf>
    <xf numFmtId="165" fontId="8" fillId="0" borderId="31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166" fontId="8" fillId="34" borderId="32" xfId="0" applyNumberFormat="1" applyFont="1" applyFill="1" applyBorder="1" applyAlignment="1">
      <alignment horizontal="center"/>
    </xf>
    <xf numFmtId="167" fontId="67" fillId="35" borderId="26" xfId="0" applyNumberFormat="1" applyFont="1" applyFill="1" applyBorder="1" applyAlignment="1">
      <alignment horizontal="center" vertical="center"/>
    </xf>
    <xf numFmtId="168" fontId="67" fillId="35" borderId="25" xfId="0" applyNumberFormat="1" applyFont="1" applyFill="1" applyBorder="1" applyAlignment="1">
      <alignment horizontal="center" vertical="center"/>
    </xf>
    <xf numFmtId="164" fontId="8" fillId="36" borderId="32" xfId="0" applyNumberFormat="1" applyFont="1" applyFill="1" applyBorder="1" applyAlignment="1">
      <alignment horizontal="center"/>
    </xf>
    <xf numFmtId="171" fontId="8" fillId="0" borderId="31" xfId="0" applyNumberFormat="1" applyFont="1" applyBorder="1" applyAlignment="1">
      <alignment horizontal="center"/>
    </xf>
    <xf numFmtId="167" fontId="8" fillId="36" borderId="26" xfId="0" applyNumberFormat="1" applyFont="1" applyFill="1" applyBorder="1" applyAlignment="1">
      <alignment horizontal="center" vertical="center"/>
    </xf>
    <xf numFmtId="1" fontId="22" fillId="36" borderId="1" xfId="0" applyNumberFormat="1" applyFont="1" applyFill="1" applyBorder="1" applyAlignment="1">
      <alignment horizontal="center" vertical="center"/>
    </xf>
    <xf numFmtId="0" fontId="0" fillId="0" borderId="0" xfId="0"/>
    <xf numFmtId="0" fontId="69" fillId="0" borderId="1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2" fillId="0" borderId="1" xfId="0" applyFont="1" applyFill="1" applyBorder="1" applyAlignment="1">
      <alignment horizontal="right" vertical="center"/>
    </xf>
    <xf numFmtId="0" fontId="69" fillId="0" borderId="15" xfId="0" applyFont="1" applyFill="1" applyBorder="1" applyAlignment="1">
      <alignment horizontal="right" vertical="center"/>
    </xf>
    <xf numFmtId="0" fontId="69" fillId="0" borderId="26" xfId="0" applyFont="1" applyFill="1" applyBorder="1" applyAlignment="1">
      <alignment horizontal="right" vertical="center"/>
    </xf>
    <xf numFmtId="0" fontId="69" fillId="0" borderId="25" xfId="0" applyFont="1" applyFill="1" applyBorder="1" applyAlignment="1">
      <alignment horizontal="right" vertical="center"/>
    </xf>
    <xf numFmtId="0" fontId="0" fillId="0" borderId="0" xfId="0" applyFill="1" applyBorder="1"/>
    <xf numFmtId="0" fontId="8" fillId="24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/>
    </xf>
    <xf numFmtId="0" fontId="69" fillId="0" borderId="15" xfId="0" applyFont="1" applyBorder="1" applyAlignment="1">
      <alignment horizontal="right" vertical="center"/>
    </xf>
    <xf numFmtId="0" fontId="8" fillId="13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0" fontId="0" fillId="0" borderId="1" xfId="0" applyFill="1" applyBorder="1"/>
    <xf numFmtId="0" fontId="24" fillId="10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8" fillId="10" borderId="21" xfId="0" applyFont="1" applyFill="1" applyBorder="1" applyAlignment="1">
      <alignment horizontal="right" wrapText="1"/>
    </xf>
    <xf numFmtId="0" fontId="8" fillId="10" borderId="22" xfId="0" applyFont="1" applyFill="1" applyBorder="1" applyAlignment="1">
      <alignment horizontal="right"/>
    </xf>
    <xf numFmtId="0" fontId="8" fillId="13" borderId="1" xfId="0" applyFont="1" applyFill="1" applyBorder="1" applyAlignment="1">
      <alignment horizontal="center"/>
    </xf>
    <xf numFmtId="0" fontId="9" fillId="13" borderId="22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24" fillId="11" borderId="0" xfId="0" applyFont="1" applyFill="1" applyBorder="1" applyAlignment="1">
      <alignment horizontal="center"/>
    </xf>
    <xf numFmtId="0" fontId="8" fillId="11" borderId="0" xfId="0" applyFont="1" applyFill="1" applyBorder="1" applyAlignment="1">
      <alignment horizontal="center"/>
    </xf>
    <xf numFmtId="0" fontId="8" fillId="11" borderId="21" xfId="0" applyFont="1" applyFill="1" applyBorder="1" applyAlignment="1">
      <alignment horizontal="right" vertical="center" wrapText="1"/>
    </xf>
    <xf numFmtId="0" fontId="8" fillId="11" borderId="22" xfId="0" applyFont="1" applyFill="1" applyBorder="1" applyAlignment="1">
      <alignment horizontal="right" vertical="center"/>
    </xf>
    <xf numFmtId="0" fontId="9" fillId="10" borderId="1" xfId="0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right"/>
    </xf>
    <xf numFmtId="0" fontId="8" fillId="9" borderId="18" xfId="0" applyFont="1" applyFill="1" applyBorder="1" applyAlignment="1">
      <alignment horizontal="right" vertical="top" wrapText="1"/>
    </xf>
    <xf numFmtId="0" fontId="8" fillId="9" borderId="19" xfId="0" applyFont="1" applyFill="1" applyBorder="1" applyAlignment="1">
      <alignment horizontal="right" vertical="top"/>
    </xf>
    <xf numFmtId="0" fontId="8" fillId="9" borderId="20" xfId="0" applyFont="1" applyFill="1" applyBorder="1" applyAlignment="1">
      <alignment horizontal="right" vertical="top"/>
    </xf>
    <xf numFmtId="0" fontId="8" fillId="9" borderId="1" xfId="0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0" fillId="10" borderId="29" xfId="0" applyFill="1" applyBorder="1" applyAlignment="1">
      <alignment horizontal="center"/>
    </xf>
    <xf numFmtId="0" fontId="68" fillId="12" borderId="1" xfId="0" applyFont="1" applyFill="1" applyBorder="1" applyAlignment="1">
      <alignment horizontal="right"/>
    </xf>
    <xf numFmtId="0" fontId="18" fillId="0" borderId="1" xfId="0" applyFont="1" applyFill="1" applyBorder="1" applyAlignment="1">
      <alignment horizontal="center"/>
    </xf>
    <xf numFmtId="0" fontId="26" fillId="0" borderId="0" xfId="0" applyFont="1"/>
    <xf numFmtId="0" fontId="9" fillId="10" borderId="1" xfId="0" applyFont="1" applyFill="1" applyBorder="1" applyAlignment="1">
      <alignment horizontal="right"/>
    </xf>
    <xf numFmtId="0" fontId="8" fillId="12" borderId="1" xfId="0" applyFont="1" applyFill="1" applyBorder="1" applyAlignment="1">
      <alignment horizontal="center" wrapText="1"/>
    </xf>
    <xf numFmtId="0" fontId="8" fillId="12" borderId="1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9" fillId="12" borderId="1" xfId="0" applyFont="1" applyFill="1" applyBorder="1" applyAlignment="1">
      <alignment horizontal="right"/>
    </xf>
    <xf numFmtId="0" fontId="8" fillId="12" borderId="30" xfId="0" applyFont="1" applyFill="1" applyBorder="1" applyAlignment="1">
      <alignment horizontal="center"/>
    </xf>
    <xf numFmtId="0" fontId="8" fillId="12" borderId="2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30" fillId="10" borderId="0" xfId="0" applyFont="1" applyFill="1"/>
    <xf numFmtId="0" fontId="36" fillId="10" borderId="1" xfId="0" applyFont="1" applyFill="1" applyBorder="1" applyAlignment="1">
      <alignment horizontal="center" vertical="center" wrapText="1"/>
    </xf>
    <xf numFmtId="0" fontId="36" fillId="8" borderId="13" xfId="0" applyFont="1" applyFill="1" applyBorder="1"/>
    <xf numFmtId="0" fontId="33" fillId="10" borderId="13" xfId="0" applyFont="1" applyFill="1" applyBorder="1" applyAlignment="1">
      <alignment horizontal="left" vertical="center" wrapText="1"/>
    </xf>
    <xf numFmtId="0" fontId="32" fillId="12" borderId="13" xfId="0" applyFont="1" applyFill="1" applyBorder="1" applyAlignment="1">
      <alignment horizontal="left" vertical="center" wrapText="1"/>
    </xf>
    <xf numFmtId="0" fontId="36" fillId="0" borderId="0" xfId="0" applyFont="1"/>
    <xf numFmtId="0" fontId="36" fillId="17" borderId="0" xfId="0" applyFont="1" applyFill="1"/>
    <xf numFmtId="0" fontId="8" fillId="10" borderId="1" xfId="0" applyFont="1" applyFill="1" applyBorder="1" applyAlignment="1">
      <alignment horizontal="center" vertical="center" wrapText="1"/>
    </xf>
    <xf numFmtId="0" fontId="36" fillId="17" borderId="0" xfId="0" applyFont="1" applyFill="1" applyAlignment="1">
      <alignment vertical="center"/>
    </xf>
    <xf numFmtId="0" fontId="32" fillId="8" borderId="13" xfId="0" applyFont="1" applyFill="1" applyBorder="1"/>
    <xf numFmtId="0" fontId="32" fillId="8" borderId="13" xfId="0" applyFont="1" applyFill="1" applyBorder="1" applyAlignment="1">
      <alignment horizontal="left"/>
    </xf>
    <xf numFmtId="0" fontId="28" fillId="0" borderId="0" xfId="0" applyFont="1"/>
    <xf numFmtId="0" fontId="36" fillId="0" borderId="1" xfId="0" applyFont="1" applyFill="1" applyBorder="1" applyAlignment="1">
      <alignment horizontal="center" wrapText="1"/>
    </xf>
    <xf numFmtId="0" fontId="41" fillId="0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6" fillId="10" borderId="0" xfId="0" applyFont="1" applyFill="1" applyAlignment="1">
      <alignment horizontal="center" vertical="center"/>
    </xf>
    <xf numFmtId="0" fontId="36" fillId="8" borderId="0" xfId="0" applyFont="1" applyFill="1" applyAlignment="1">
      <alignment horizontal="center" vertical="center"/>
    </xf>
    <xf numFmtId="0" fontId="36" fillId="11" borderId="0" xfId="0" applyFont="1" applyFill="1" applyAlignment="1">
      <alignment horizontal="center" vertical="center"/>
    </xf>
    <xf numFmtId="0" fontId="36" fillId="9" borderId="0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vertical="center"/>
    </xf>
    <xf numFmtId="0" fontId="42" fillId="0" borderId="0" xfId="0" applyFont="1" applyAlignment="1">
      <alignment horizontal="left" vertical="top"/>
    </xf>
    <xf numFmtId="0" fontId="45" fillId="0" borderId="0" xfId="0" applyFont="1" applyAlignment="1">
      <alignment wrapText="1"/>
    </xf>
    <xf numFmtId="0" fontId="36" fillId="10" borderId="0" xfId="0" applyFont="1" applyFill="1"/>
    <xf numFmtId="0" fontId="8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vertical="center"/>
    </xf>
    <xf numFmtId="0" fontId="36" fillId="11" borderId="0" xfId="0" applyFont="1" applyFill="1"/>
    <xf numFmtId="168" fontId="8" fillId="0" borderId="0" xfId="0" applyNumberFormat="1" applyFont="1" applyFill="1" applyBorder="1" applyAlignment="1">
      <alignment horizontal="center" vertical="center"/>
    </xf>
    <xf numFmtId="169" fontId="8" fillId="0" borderId="0" xfId="0" applyNumberFormat="1" applyFont="1" applyFill="1" applyBorder="1" applyAlignment="1">
      <alignment horizontal="center" vertical="center"/>
    </xf>
  </cellXfs>
  <cellStyles count="52">
    <cellStyle name="Heading" xfId="1"/>
    <cellStyle name="Heading1" xfId="2"/>
    <cellStyle name="IH&lt;I_zone" xfId="3"/>
    <cellStyle name="Normal" xfId="0" builtinId="0" customBuiltin="1"/>
    <cellStyle name="Result" xfId="4"/>
    <cellStyle name="Result2" xfId="5"/>
    <cellStyle name="Sans nom1" xfId="6"/>
    <cellStyle name="Sans nom10" xfId="7"/>
    <cellStyle name="Sans nom11" xfId="8"/>
    <cellStyle name="Sans nom12" xfId="9"/>
    <cellStyle name="Sans nom13" xfId="10"/>
    <cellStyle name="Sans nom14" xfId="11"/>
    <cellStyle name="Sans nom15" xfId="12"/>
    <cellStyle name="Sans nom16" xfId="13"/>
    <cellStyle name="Sans nom17" xfId="14"/>
    <cellStyle name="Sans nom18" xfId="15"/>
    <cellStyle name="Sans nom19" xfId="16"/>
    <cellStyle name="Sans nom2" xfId="17"/>
    <cellStyle name="Sans nom20" xfId="18"/>
    <cellStyle name="Sans nom21" xfId="19"/>
    <cellStyle name="Sans nom22" xfId="20"/>
    <cellStyle name="Sans nom23" xfId="21"/>
    <cellStyle name="Sans nom24" xfId="22"/>
    <cellStyle name="Sans nom25" xfId="23"/>
    <cellStyle name="Sans nom26" xfId="24"/>
    <cellStyle name="Sans nom27" xfId="25"/>
    <cellStyle name="Sans nom28" xfId="26"/>
    <cellStyle name="Sans nom29" xfId="27"/>
    <cellStyle name="Sans nom3" xfId="28"/>
    <cellStyle name="Sans nom30" xfId="29"/>
    <cellStyle name="Sans nom31" xfId="30"/>
    <cellStyle name="Sans nom32" xfId="31"/>
    <cellStyle name="Sans nom33" xfId="32"/>
    <cellStyle name="Sans nom34" xfId="33"/>
    <cellStyle name="Sans nom35" xfId="34"/>
    <cellStyle name="Sans nom36" xfId="35"/>
    <cellStyle name="Sans nom37" xfId="36"/>
    <cellStyle name="Sans nom38" xfId="37"/>
    <cellStyle name="Sans nom39" xfId="38"/>
    <cellStyle name="Sans nom4" xfId="39"/>
    <cellStyle name="Sans nom40" xfId="40"/>
    <cellStyle name="Sans nom41" xfId="41"/>
    <cellStyle name="Sans nom42" xfId="42"/>
    <cellStyle name="Sans nom43" xfId="43"/>
    <cellStyle name="Sans nom44" xfId="44"/>
    <cellStyle name="Sans nom5" xfId="45"/>
    <cellStyle name="Sans nom6" xfId="46"/>
    <cellStyle name="Sans nom7" xfId="47"/>
    <cellStyle name="Sans nom8" xfId="48"/>
    <cellStyle name="Sans nom9" xfId="49"/>
    <cellStyle name="uc_présumé&lt;ud" xfId="51"/>
    <cellStyle name="Uc&lt;Ud" xfId="50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FFF66"/>
      <color rgb="FFFFFFCC"/>
      <color rgb="FFFFFF99"/>
      <color rgb="FFFFCC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638421</xdr:colOff>
      <xdr:row>4</xdr:row>
      <xdr:rowOff>68105</xdr:rowOff>
    </xdr:from>
    <xdr:ext cx="886319" cy="4132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6" name="ZoneTexte 95"/>
            <xdr:cNvSpPr txBox="1">
              <a:spLocks noResize="1"/>
            </xdr:cNvSpPr>
          </xdr:nvSpPr>
          <xdr:spPr>
            <a:xfrm>
              <a:off x="5679701" y="1392312"/>
              <a:ext cx="886319" cy="413280"/>
            </a:xfrm>
            <a:prstGeom prst="rect">
              <a:avLst/>
            </a:prstGeom>
            <a:noFill/>
            <a:ln>
              <a:noFill/>
            </a:ln>
          </xdr:spPr>
          <xdr:txBody>
            <a:bodyPr vert="horz" wrap="none" lIns="0" tIns="0" rIns="0" bIns="0" anchor="ctr" anchorCtr="1" compatLnSpc="0"/>
            <a:lstStyle/>
            <a:p>
              <a:pPr lvl="0" rtl="0" hangingPunct="0"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i="1">
                        <a:latin typeface="Cambria Math"/>
                      </a:rPr>
                      <m:t>𝐼</m:t>
                    </m:r>
                    <m:r>
                      <m:rPr>
                        <m:sty m:val="p"/>
                      </m:rPr>
                      <a:rPr lang="fr-FR" i="0">
                        <a:latin typeface="Cambria Math"/>
                      </a:rPr>
                      <m:t>Δ</m:t>
                    </m:r>
                    <m:r>
                      <a:rPr lang="fr-FR" i="1">
                        <a:latin typeface="Cambria Math"/>
                      </a:rPr>
                      <m:t>𝑛</m:t>
                    </m:r>
                    <m:r>
                      <a:rPr lang="fr-FR" i="0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fr-FR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FR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fr-FR" i="1">
                                <a:latin typeface="Cambria Math"/>
                              </a:rPr>
                              <m:t>𝑈𝐿</m:t>
                            </m:r>
                          </m:e>
                          <m:sub>
                            <m:r>
                              <a:rPr lang="fr-FR" i="0">
                                <a:latin typeface="Cambria Math"/>
                              </a:rPr>
                              <m:t>50</m:t>
                            </m:r>
                            <m:r>
                              <m:rPr>
                                <m:sty m:val="p"/>
                              </m:rPr>
                              <a:rPr lang="fr-FR" i="0">
                                <a:latin typeface="Cambria Math"/>
                              </a:rPr>
                              <m:t>V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fr-FR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fr-FR" i="1">
                                <a:latin typeface="Cambria Math"/>
                              </a:rPr>
                              <m:t>𝑅</m:t>
                            </m:r>
                          </m:e>
                          <m:sub>
                            <m:r>
                              <a:rPr lang="fr-FR" i="1">
                                <a:latin typeface="Cambria Math"/>
                              </a:rPr>
                              <m:t>𝑎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fr-FR">
                <a:latin typeface="Times New Roman" pitchFamily="18"/>
              </a:endParaRPr>
            </a:p>
          </xdr:txBody>
        </xdr:sp>
      </mc:Choice>
      <mc:Fallback xmlns="">
        <xdr:sp macro="" textlink="">
          <xdr:nvSpPr>
            <xdr:cNvPr id="96" name="ZoneTexte 95"/>
            <xdr:cNvSpPr txBox="1">
              <a:spLocks noResize="1"/>
            </xdr:cNvSpPr>
          </xdr:nvSpPr>
          <xdr:spPr>
            <a:xfrm>
              <a:off x="5679701" y="1392312"/>
              <a:ext cx="886319" cy="413280"/>
            </a:xfrm>
            <a:prstGeom prst="rect">
              <a:avLst/>
            </a:prstGeom>
            <a:noFill/>
            <a:ln>
              <a:noFill/>
            </a:ln>
          </xdr:spPr>
          <xdr:txBody>
            <a:bodyPr vert="horz" wrap="none" lIns="0" tIns="0" rIns="0" bIns="0" anchor="ctr" anchorCtr="1" compatLnSpc="0"/>
            <a:lstStyle/>
            <a:p>
              <a:pPr lvl="0" rtl="0" hangingPunct="0">
                <a:buNone/>
                <a:tabLst/>
              </a:pPr>
              <a:r>
                <a:rPr lang="fr-FR" i="0">
                  <a:latin typeface="Cambria Math"/>
                </a:rPr>
                <a:t>𝐼Δ𝑛=〖𝑈𝐿〗_50V/𝑅_𝑎 </a:t>
              </a:r>
              <a:endParaRPr lang="fr-FR">
                <a:latin typeface="Times New Roman" pitchFamily="18"/>
              </a:endParaRPr>
            </a:p>
          </xdr:txBody>
        </xdr:sp>
      </mc:Fallback>
    </mc:AlternateContent>
    <xdr:clientData/>
  </xdr:oneCellAnchor>
  <xdr:oneCellAnchor>
    <xdr:from>
      <xdr:col>4</xdr:col>
      <xdr:colOff>216510</xdr:colOff>
      <xdr:row>57</xdr:row>
      <xdr:rowOff>62055</xdr:rowOff>
    </xdr:from>
    <xdr:ext cx="352799" cy="3232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8" name="ZoneTexte 107"/>
            <xdr:cNvSpPr txBox="1">
              <a:spLocks noResize="1"/>
            </xdr:cNvSpPr>
          </xdr:nvSpPr>
          <xdr:spPr>
            <a:xfrm>
              <a:off x="3588360" y="14711505"/>
              <a:ext cx="352799" cy="323280"/>
            </a:xfrm>
            <a:prstGeom prst="rect">
              <a:avLst/>
            </a:prstGeom>
            <a:noFill/>
            <a:ln>
              <a:noFill/>
            </a:ln>
          </xdr:spPr>
          <xdr:txBody>
            <a:bodyPr vert="horz" wrap="none" lIns="0" tIns="0" rIns="0" bIns="0" anchor="ctr" anchorCtr="1" compatLnSpc="0"/>
            <a:lstStyle/>
            <a:p>
              <a:pPr lvl="0" rtl="0" hangingPunct="0"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fr-FR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FR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fr-FR" i="1">
                                <a:latin typeface="Cambria Math"/>
                              </a:rPr>
                              <m:t>𝐼</m:t>
                            </m:r>
                          </m:e>
                          <m:sub>
                            <m:r>
                              <a:rPr lang="fr-FR" i="1">
                                <a:latin typeface="Cambria Math"/>
                              </a:rPr>
                              <m:t>𝑑</m:t>
                            </m:r>
                          </m:sub>
                        </m:sSub>
                      </m:num>
                      <m:den>
                        <m:r>
                          <a:rPr lang="fr-FR" i="1">
                            <a:latin typeface="Cambria Math"/>
                          </a:rPr>
                          <m:t>𝐼</m:t>
                        </m:r>
                        <m:r>
                          <m:rPr>
                            <m:sty m:val="p"/>
                          </m:rPr>
                          <a:rPr lang="fr-FR" i="0">
                            <a:latin typeface="Cambria Math"/>
                          </a:rPr>
                          <m:t>Δ</m:t>
                        </m:r>
                        <m:r>
                          <a:rPr lang="fr-FR" i="1">
                            <a:latin typeface="Cambria Math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fr-FR">
                <a:latin typeface="Times New Roman" pitchFamily="18"/>
              </a:endParaRPr>
            </a:p>
          </xdr:txBody>
        </xdr:sp>
      </mc:Choice>
      <mc:Fallback xmlns="">
        <xdr:sp macro="" textlink="">
          <xdr:nvSpPr>
            <xdr:cNvPr id="108" name="ZoneTexte 107"/>
            <xdr:cNvSpPr txBox="1">
              <a:spLocks noResize="1"/>
            </xdr:cNvSpPr>
          </xdr:nvSpPr>
          <xdr:spPr>
            <a:xfrm>
              <a:off x="3588360" y="14711505"/>
              <a:ext cx="352799" cy="323280"/>
            </a:xfrm>
            <a:prstGeom prst="rect">
              <a:avLst/>
            </a:prstGeom>
            <a:noFill/>
            <a:ln>
              <a:noFill/>
            </a:ln>
          </xdr:spPr>
          <xdr:txBody>
            <a:bodyPr vert="horz" wrap="none" lIns="0" tIns="0" rIns="0" bIns="0" anchor="ctr" anchorCtr="1" compatLnSpc="0"/>
            <a:lstStyle/>
            <a:p>
              <a:pPr lvl="0" rtl="0" hangingPunct="0">
                <a:buNone/>
                <a:tabLst/>
              </a:pPr>
              <a:r>
                <a:rPr lang="fr-FR" i="0">
                  <a:latin typeface="Cambria Math"/>
                </a:rPr>
                <a:t>𝐼_𝑑/𝐼Δ𝑛</a:t>
              </a:r>
              <a:endParaRPr lang="fr-FR">
                <a:latin typeface="Times New Roman" pitchFamily="18"/>
              </a:endParaRPr>
            </a:p>
          </xdr:txBody>
        </xdr:sp>
      </mc:Fallback>
    </mc:AlternateContent>
    <xdr:clientData/>
  </xdr:oneCellAnchor>
  <xdr:twoCellAnchor editAs="oneCell">
    <xdr:from>
      <xdr:col>6</xdr:col>
      <xdr:colOff>211130</xdr:colOff>
      <xdr:row>50</xdr:row>
      <xdr:rowOff>12064</xdr:rowOff>
    </xdr:from>
    <xdr:to>
      <xdr:col>12</xdr:col>
      <xdr:colOff>2335615</xdr:colOff>
      <xdr:row>58</xdr:row>
      <xdr:rowOff>228817</xdr:rowOff>
    </xdr:to>
    <xdr:pic>
      <xdr:nvPicPr>
        <xdr:cNvPr id="106" name="Images 3"/>
        <xdr:cNvPicPr>
          <a:picLocks noResize="1"/>
        </xdr:cNvPicPr>
      </xdr:nvPicPr>
      <xdr:blipFill>
        <a:blip xmlns:r="http://schemas.openxmlformats.org/officeDocument/2006/relationships" r:embed="rId1">
          <a:lum/>
          <a:alphaModFix/>
        </a:blip>
        <a:stretch>
          <a:fillRect/>
        </a:stretch>
      </xdr:blipFill>
      <xdr:spPr>
        <a:xfrm>
          <a:off x="4897430" y="13594714"/>
          <a:ext cx="4781960" cy="2702778"/>
        </a:xfrm>
        <a:prstGeom prst="rect">
          <a:avLst/>
        </a:prstGeom>
        <a:noFill/>
        <a:ln>
          <a:solidFill>
            <a:srgbClr val="008000"/>
          </a:solidFill>
          <a:prstDash val="solid"/>
        </a:ln>
      </xdr:spPr>
    </xdr:pic>
    <xdr:clientData fLocksWithSheet="0"/>
  </xdr:twoCellAnchor>
  <xdr:oneCellAnchor>
    <xdr:from>
      <xdr:col>10</xdr:col>
      <xdr:colOff>50267</xdr:colOff>
      <xdr:row>4</xdr:row>
      <xdr:rowOff>96504</xdr:rowOff>
    </xdr:from>
    <xdr:ext cx="886680" cy="4132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7" name="ZoneTexte 96"/>
            <xdr:cNvSpPr txBox="1">
              <a:spLocks noResize="1"/>
            </xdr:cNvSpPr>
          </xdr:nvSpPr>
          <xdr:spPr>
            <a:xfrm>
              <a:off x="6636456" y="1420711"/>
              <a:ext cx="886680" cy="413280"/>
            </a:xfrm>
            <a:prstGeom prst="rect">
              <a:avLst/>
            </a:prstGeom>
            <a:noFill/>
            <a:ln>
              <a:noFill/>
            </a:ln>
          </xdr:spPr>
          <xdr:txBody>
            <a:bodyPr vert="horz" wrap="none" lIns="0" tIns="0" rIns="0" bIns="0" anchor="ctr" anchorCtr="1" compatLnSpc="0"/>
            <a:lstStyle/>
            <a:p>
              <a:pPr lvl="0" rtl="0" hangingPunct="0"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i="1">
                        <a:latin typeface="Cambria Math"/>
                      </a:rPr>
                      <m:t>𝐼</m:t>
                    </m:r>
                    <m:r>
                      <m:rPr>
                        <m:sty m:val="p"/>
                      </m:rPr>
                      <a:rPr lang="fr-FR" i="0">
                        <a:latin typeface="Cambria Math"/>
                      </a:rPr>
                      <m:t>Δ</m:t>
                    </m:r>
                    <m:r>
                      <a:rPr lang="fr-FR" i="1">
                        <a:latin typeface="Cambria Math"/>
                      </a:rPr>
                      <m:t>𝑛</m:t>
                    </m:r>
                    <m:r>
                      <a:rPr lang="fr-FR" i="0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fr-FR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FR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fr-FR" i="1">
                                <a:latin typeface="Cambria Math"/>
                              </a:rPr>
                              <m:t>𝑈𝐿</m:t>
                            </m:r>
                          </m:e>
                          <m:sub>
                            <m:r>
                              <a:rPr lang="fr-FR" i="0">
                                <a:latin typeface="Cambria Math"/>
                              </a:rPr>
                              <m:t>25</m:t>
                            </m:r>
                            <m:r>
                              <m:rPr>
                                <m:sty m:val="p"/>
                              </m:rPr>
                              <a:rPr lang="fr-FR" i="0">
                                <a:latin typeface="Cambria Math"/>
                              </a:rPr>
                              <m:t>V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fr-FR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fr-FR" i="1">
                                <a:latin typeface="Cambria Math"/>
                              </a:rPr>
                              <m:t>𝑅</m:t>
                            </m:r>
                          </m:e>
                          <m:sub>
                            <m:r>
                              <a:rPr lang="fr-FR" i="1">
                                <a:latin typeface="Cambria Math"/>
                              </a:rPr>
                              <m:t>𝑎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fr-FR">
                <a:latin typeface="Times New Roman" pitchFamily="18"/>
              </a:endParaRPr>
            </a:p>
          </xdr:txBody>
        </xdr:sp>
      </mc:Choice>
      <mc:Fallback xmlns="">
        <xdr:sp macro="" textlink="">
          <xdr:nvSpPr>
            <xdr:cNvPr id="97" name="ZoneTexte 96"/>
            <xdr:cNvSpPr txBox="1">
              <a:spLocks noResize="1"/>
            </xdr:cNvSpPr>
          </xdr:nvSpPr>
          <xdr:spPr>
            <a:xfrm>
              <a:off x="6636456" y="1420711"/>
              <a:ext cx="886680" cy="413280"/>
            </a:xfrm>
            <a:prstGeom prst="rect">
              <a:avLst/>
            </a:prstGeom>
            <a:noFill/>
            <a:ln>
              <a:noFill/>
            </a:ln>
          </xdr:spPr>
          <xdr:txBody>
            <a:bodyPr vert="horz" wrap="none" lIns="0" tIns="0" rIns="0" bIns="0" anchor="ctr" anchorCtr="1" compatLnSpc="0"/>
            <a:lstStyle/>
            <a:p>
              <a:pPr lvl="0" rtl="0" hangingPunct="0">
                <a:buNone/>
                <a:tabLst/>
              </a:pPr>
              <a:r>
                <a:rPr lang="fr-FR" i="0">
                  <a:latin typeface="Cambria Math"/>
                </a:rPr>
                <a:t>𝐼Δ𝑛=〖𝑈𝐿〗_25V/𝑅_𝑎 </a:t>
              </a:r>
              <a:endParaRPr lang="fr-FR">
                <a:latin typeface="Times New Roman" pitchFamily="18"/>
              </a:endParaRPr>
            </a:p>
          </xdr:txBody>
        </xdr:sp>
      </mc:Fallback>
    </mc:AlternateContent>
    <xdr:clientData/>
  </xdr:oneCellAnchor>
  <xdr:oneCellAnchor>
    <xdr:from>
      <xdr:col>1</xdr:col>
      <xdr:colOff>315000</xdr:colOff>
      <xdr:row>8</xdr:row>
      <xdr:rowOff>63360</xdr:rowOff>
    </xdr:from>
    <xdr:ext cx="512279" cy="1314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0" name="ZoneTexte 99"/>
            <xdr:cNvSpPr txBox="1">
              <a:spLocks noResize="1"/>
            </xdr:cNvSpPr>
          </xdr:nvSpPr>
          <xdr:spPr>
            <a:xfrm>
              <a:off x="1229400" y="1939785"/>
              <a:ext cx="512279" cy="131400"/>
            </a:xfrm>
            <a:prstGeom prst="rect">
              <a:avLst/>
            </a:prstGeom>
            <a:noFill/>
            <a:ln>
              <a:noFill/>
            </a:ln>
          </xdr:spPr>
          <xdr:txBody>
            <a:bodyPr vert="horz" wrap="none" lIns="0" tIns="0" rIns="0" bIns="0" anchor="ctr" anchorCtr="1" compatLnSpc="0"/>
            <a:lstStyle/>
            <a:p>
              <a:pPr lvl="0" rtl="0" hangingPunct="0"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i="1">
                            <a:latin typeface="Cambria Math"/>
                          </a:rPr>
                        </m:ctrlPr>
                      </m:sSubPr>
                      <m:e>
                        <m:r>
                          <a:rPr lang="fr-FR" i="1">
                            <a:latin typeface="Cambria Math"/>
                          </a:rPr>
                          <m:t>𝑈</m:t>
                        </m:r>
                      </m:e>
                      <m:sub>
                        <m:r>
                          <a:rPr lang="fr-FR" i="1">
                            <a:latin typeface="Cambria Math"/>
                          </a:rPr>
                          <m:t>𝑐</m:t>
                        </m:r>
                      </m:sub>
                    </m:sSub>
                    <m:r>
                      <a:rPr lang="fr-FR" i="0">
                        <a:latin typeface="Cambria Math"/>
                      </a:rPr>
                      <m:t>=</m:t>
                    </m:r>
                    <m:sSub>
                      <m:sSubPr>
                        <m:ctrlPr>
                          <a:rPr lang="fr-FR" i="1">
                            <a:latin typeface="Cambria Math"/>
                          </a:rPr>
                        </m:ctrlPr>
                      </m:sSubPr>
                      <m:e>
                        <m:r>
                          <a:rPr lang="fr-FR" i="1">
                            <a:latin typeface="Cambria Math"/>
                          </a:rPr>
                          <m:t>𝑅</m:t>
                        </m:r>
                      </m:e>
                      <m:sub>
                        <m:r>
                          <a:rPr lang="fr-FR" i="1">
                            <a:latin typeface="Cambria Math"/>
                          </a:rPr>
                          <m:t>𝑎</m:t>
                        </m:r>
                      </m:sub>
                    </m:sSub>
                    <m:r>
                      <a:rPr lang="fr-FR" i="0">
                        <a:latin typeface="Cambria Math"/>
                      </a:rPr>
                      <m:t>⋅</m:t>
                    </m:r>
                    <m:sSub>
                      <m:sSubPr>
                        <m:ctrlPr>
                          <a:rPr lang="fr-FR" i="1">
                            <a:latin typeface="Cambria Math"/>
                          </a:rPr>
                        </m:ctrlPr>
                      </m:sSubPr>
                      <m:e>
                        <m:r>
                          <a:rPr lang="fr-FR" i="1">
                            <a:latin typeface="Cambria Math"/>
                          </a:rPr>
                          <m:t>𝐼</m:t>
                        </m:r>
                      </m:e>
                      <m:sub>
                        <m:r>
                          <a:rPr lang="fr-FR" i="1">
                            <a:latin typeface="Cambria Math"/>
                          </a:rPr>
                          <m:t>𝑓</m:t>
                        </m:r>
                      </m:sub>
                    </m:sSub>
                  </m:oMath>
                </m:oMathPara>
              </a14:m>
              <a:endParaRPr lang="fr-FR">
                <a:latin typeface="Times New Roman" pitchFamily="18"/>
              </a:endParaRPr>
            </a:p>
          </xdr:txBody>
        </xdr:sp>
      </mc:Choice>
      <mc:Fallback xmlns="">
        <xdr:sp macro="" textlink="">
          <xdr:nvSpPr>
            <xdr:cNvPr id="100" name="ZoneTexte 99"/>
            <xdr:cNvSpPr txBox="1">
              <a:spLocks noResize="1"/>
            </xdr:cNvSpPr>
          </xdr:nvSpPr>
          <xdr:spPr>
            <a:xfrm>
              <a:off x="1229400" y="1939785"/>
              <a:ext cx="512279" cy="131400"/>
            </a:xfrm>
            <a:prstGeom prst="rect">
              <a:avLst/>
            </a:prstGeom>
            <a:noFill/>
            <a:ln>
              <a:noFill/>
            </a:ln>
          </xdr:spPr>
          <xdr:txBody>
            <a:bodyPr vert="horz" wrap="none" lIns="0" tIns="0" rIns="0" bIns="0" anchor="ctr" anchorCtr="1" compatLnSpc="0"/>
            <a:lstStyle/>
            <a:p>
              <a:pPr lvl="0" rtl="0" hangingPunct="0">
                <a:buNone/>
                <a:tabLst/>
              </a:pPr>
              <a:r>
                <a:rPr lang="fr-FR" i="0">
                  <a:latin typeface="Cambria Math"/>
                </a:rPr>
                <a:t>𝑈_𝑐=𝑅_𝑎⋅𝐼_𝑓</a:t>
              </a:r>
              <a:endParaRPr lang="fr-FR">
                <a:latin typeface="Times New Roman" pitchFamily="18"/>
              </a:endParaRPr>
            </a:p>
          </xdr:txBody>
        </xdr:sp>
      </mc:Fallback>
    </mc:AlternateContent>
    <xdr:clientData/>
  </xdr:oneCellAnchor>
  <xdr:oneCellAnchor>
    <xdr:from>
      <xdr:col>1</xdr:col>
      <xdr:colOff>36163</xdr:colOff>
      <xdr:row>7</xdr:row>
      <xdr:rowOff>112139</xdr:rowOff>
    </xdr:from>
    <xdr:ext cx="753479" cy="2764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8" name="ZoneTexte 97"/>
            <xdr:cNvSpPr txBox="1">
              <a:spLocks noResize="1"/>
            </xdr:cNvSpPr>
          </xdr:nvSpPr>
          <xdr:spPr>
            <a:xfrm>
              <a:off x="794066" y="2037623"/>
              <a:ext cx="753479" cy="276480"/>
            </a:xfrm>
            <a:prstGeom prst="rect">
              <a:avLst/>
            </a:prstGeom>
            <a:noFill/>
            <a:ln>
              <a:noFill/>
            </a:ln>
          </xdr:spPr>
          <xdr:txBody>
            <a:bodyPr vert="horz" wrap="none" lIns="0" tIns="0" rIns="0" bIns="0" anchor="ctr" anchorCtr="1" compatLnSpc="0"/>
            <a:lstStyle/>
            <a:p>
              <a:pPr lvl="0" rtl="0" hangingPunct="0"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i="1">
                            <a:latin typeface="Cambria Math"/>
                          </a:rPr>
                        </m:ctrlPr>
                      </m:sSubPr>
                      <m:e>
                        <m:r>
                          <a:rPr lang="fr-FR" i="1">
                            <a:latin typeface="Cambria Math"/>
                          </a:rPr>
                          <m:t>𝐼</m:t>
                        </m:r>
                      </m:e>
                      <m:sub>
                        <m:r>
                          <a:rPr lang="fr-FR" i="1">
                            <a:latin typeface="Cambria Math"/>
                          </a:rPr>
                          <m:t>𝑑</m:t>
                        </m:r>
                      </m:sub>
                    </m:sSub>
                    <m:r>
                      <a:rPr lang="fr-FR" i="0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fr-FR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FR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fr-FR" i="1">
                                <a:latin typeface="Cambria Math"/>
                              </a:rPr>
                              <m:t>𝑈</m:t>
                            </m:r>
                          </m:e>
                          <m:sub>
                            <m:r>
                              <a:rPr lang="fr-FR" i="0">
                                <a:latin typeface="Cambria Math"/>
                              </a:rPr>
                              <m:t>0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fr-FR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fr-FR" i="1">
                                <a:latin typeface="Cambria Math"/>
                              </a:rPr>
                              <m:t>𝑅</m:t>
                            </m:r>
                          </m:e>
                          <m:sub>
                            <m:r>
                              <a:rPr lang="fr-FR" i="1">
                                <a:latin typeface="Cambria Math"/>
                              </a:rPr>
                              <m:t>𝑑</m:t>
                            </m:r>
                          </m:sub>
                        </m:sSub>
                        <m:r>
                          <a:rPr lang="fr-FR" i="0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fr-FR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fr-FR" i="1">
                                <a:latin typeface="Cambria Math"/>
                              </a:rPr>
                              <m:t>𝑅</m:t>
                            </m:r>
                          </m:e>
                          <m:sub>
                            <m:r>
                              <a:rPr lang="fr-FR" i="1">
                                <a:latin typeface="Cambria Math"/>
                              </a:rPr>
                              <m:t>𝑎</m:t>
                            </m:r>
                          </m:sub>
                        </m:sSub>
                        <m:r>
                          <a:rPr lang="fr-FR" i="0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fr-FR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fr-FR" i="1">
                                <a:latin typeface="Cambria Math"/>
                              </a:rPr>
                              <m:t>𝑅</m:t>
                            </m:r>
                          </m:e>
                          <m:sub>
                            <m:r>
                              <a:rPr lang="fr-FR" i="1">
                                <a:latin typeface="Cambria Math"/>
                              </a:rPr>
                              <m:t>𝑏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fr-FR">
                <a:latin typeface="Times New Roman" pitchFamily="18"/>
              </a:endParaRPr>
            </a:p>
          </xdr:txBody>
        </xdr:sp>
      </mc:Choice>
      <mc:Fallback xmlns="">
        <xdr:sp macro="" textlink="">
          <xdr:nvSpPr>
            <xdr:cNvPr id="98" name="ZoneTexte 97"/>
            <xdr:cNvSpPr txBox="1">
              <a:spLocks noResize="1"/>
            </xdr:cNvSpPr>
          </xdr:nvSpPr>
          <xdr:spPr>
            <a:xfrm>
              <a:off x="794066" y="2037623"/>
              <a:ext cx="753479" cy="276480"/>
            </a:xfrm>
            <a:prstGeom prst="rect">
              <a:avLst/>
            </a:prstGeom>
            <a:noFill/>
            <a:ln>
              <a:noFill/>
            </a:ln>
          </xdr:spPr>
          <xdr:txBody>
            <a:bodyPr vert="horz" wrap="none" lIns="0" tIns="0" rIns="0" bIns="0" anchor="ctr" anchorCtr="1" compatLnSpc="0"/>
            <a:lstStyle/>
            <a:p>
              <a:pPr lvl="0" rtl="0" hangingPunct="0">
                <a:buNone/>
                <a:tabLst/>
              </a:pPr>
              <a:r>
                <a:rPr lang="fr-FR" i="0">
                  <a:latin typeface="Cambria Math"/>
                </a:rPr>
                <a:t>𝐼_𝑑=𝑈_0/(𝑅_𝑑+𝑅_𝑎+𝑅_𝑏 )</a:t>
              </a:r>
              <a:endParaRPr lang="fr-FR">
                <a:latin typeface="Times New Roman" pitchFamily="18"/>
              </a:endParaRPr>
            </a:p>
          </xdr:txBody>
        </xdr:sp>
      </mc:Fallback>
    </mc:AlternateContent>
    <xdr:clientData/>
  </xdr:oneCellAnchor>
  <xdr:twoCellAnchor editAs="oneCell">
    <xdr:from>
      <xdr:col>7</xdr:col>
      <xdr:colOff>253548</xdr:colOff>
      <xdr:row>18</xdr:row>
      <xdr:rowOff>129332</xdr:rowOff>
    </xdr:from>
    <xdr:to>
      <xdr:col>12</xdr:col>
      <xdr:colOff>1868975</xdr:colOff>
      <xdr:row>31</xdr:row>
      <xdr:rowOff>13116</xdr:rowOff>
    </xdr:to>
    <xdr:pic>
      <xdr:nvPicPr>
        <xdr:cNvPr id="109" name="Image 10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1798" y="5622082"/>
          <a:ext cx="4091927" cy="2963534"/>
        </a:xfrm>
        <a:prstGeom prst="rect">
          <a:avLst/>
        </a:prstGeom>
      </xdr:spPr>
    </xdr:pic>
    <xdr:clientData/>
  </xdr:twoCellAnchor>
  <xdr:twoCellAnchor editAs="oneCell">
    <xdr:from>
      <xdr:col>6</xdr:col>
      <xdr:colOff>137715</xdr:colOff>
      <xdr:row>35</xdr:row>
      <xdr:rowOff>40639</xdr:rowOff>
    </xdr:from>
    <xdr:to>
      <xdr:col>12</xdr:col>
      <xdr:colOff>1717484</xdr:colOff>
      <xdr:row>42</xdr:row>
      <xdr:rowOff>223722</xdr:rowOff>
    </xdr:to>
    <xdr:pic>
      <xdr:nvPicPr>
        <xdr:cNvPr id="113" name="Image 1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44666" y="9263627"/>
          <a:ext cx="4262157" cy="2166374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59</xdr:row>
      <xdr:rowOff>485775</xdr:rowOff>
    </xdr:from>
    <xdr:to>
      <xdr:col>12</xdr:col>
      <xdr:colOff>1821373</xdr:colOff>
      <xdr:row>66</xdr:row>
      <xdr:rowOff>285750</xdr:rowOff>
    </xdr:to>
    <xdr:pic>
      <xdr:nvPicPr>
        <xdr:cNvPr id="114" name="Image 1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38775" y="17868900"/>
          <a:ext cx="3992663" cy="1571625"/>
        </a:xfrm>
        <a:prstGeom prst="rect">
          <a:avLst/>
        </a:prstGeom>
      </xdr:spPr>
    </xdr:pic>
    <xdr:clientData/>
  </xdr:twoCellAnchor>
  <xdr:twoCellAnchor editAs="absolute">
    <xdr:from>
      <xdr:col>3</xdr:col>
      <xdr:colOff>197755</xdr:colOff>
      <xdr:row>11</xdr:row>
      <xdr:rowOff>63061</xdr:rowOff>
    </xdr:from>
    <xdr:to>
      <xdr:col>9</xdr:col>
      <xdr:colOff>334538</xdr:colOff>
      <xdr:row>13</xdr:row>
      <xdr:rowOff>583454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50505" y="3396811"/>
          <a:ext cx="2975233" cy="1234768"/>
        </a:xfrm>
        <a:prstGeom prst="rect">
          <a:avLst/>
        </a:prstGeom>
      </xdr:spPr>
    </xdr:pic>
    <xdr:clientData/>
  </xdr:twoCellAnchor>
  <xdr:twoCellAnchor editAs="oneCell">
    <xdr:from>
      <xdr:col>12</xdr:col>
      <xdr:colOff>173832</xdr:colOff>
      <xdr:row>0</xdr:row>
      <xdr:rowOff>356394</xdr:rowOff>
    </xdr:from>
    <xdr:to>
      <xdr:col>12</xdr:col>
      <xdr:colOff>2475706</xdr:colOff>
      <xdr:row>12</xdr:row>
      <xdr:rowOff>84508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27107" y="356394"/>
          <a:ext cx="2301874" cy="33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365910</xdr:colOff>
      <xdr:row>5</xdr:row>
      <xdr:rowOff>100050</xdr:rowOff>
    </xdr:from>
    <xdr:ext cx="591840" cy="3232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/>
            <xdr:cNvSpPr txBox="1">
              <a:spLocks noResize="1"/>
            </xdr:cNvSpPr>
          </xdr:nvSpPr>
          <xdr:spPr>
            <a:xfrm>
              <a:off x="365910" y="1243050"/>
              <a:ext cx="591840" cy="323280"/>
            </a:xfrm>
            <a:prstGeom prst="rect">
              <a:avLst/>
            </a:prstGeom>
            <a:noFill/>
            <a:ln>
              <a:noFill/>
            </a:ln>
          </xdr:spPr>
          <xdr:txBody>
            <a:bodyPr vert="horz" wrap="none" lIns="0" tIns="0" rIns="0" bIns="0" anchor="ctr" anchorCtr="1" compatLnSpc="0"/>
            <a:lstStyle/>
            <a:p>
              <a:pPr lvl="0" rtl="0" hangingPunct="0"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i="1">
                            <a:latin typeface="Cambria Math"/>
                          </a:rPr>
                        </m:ctrlPr>
                      </m:sSubPr>
                      <m:e>
                        <m:r>
                          <a:rPr lang="fr-FR" i="1">
                            <a:latin typeface="Cambria Math"/>
                          </a:rPr>
                          <m:t>𝑅</m:t>
                        </m:r>
                      </m:e>
                      <m:sub>
                        <m:r>
                          <a:rPr lang="fr-FR" i="1">
                            <a:latin typeface="Cambria Math"/>
                          </a:rPr>
                          <m:t>𝑎</m:t>
                        </m:r>
                      </m:sub>
                    </m:sSub>
                    <m:r>
                      <a:rPr lang="fr-FR" i="0">
                        <a:latin typeface="Cambria Math"/>
                      </a:rPr>
                      <m:t>≤</m:t>
                    </m:r>
                    <m:f>
                      <m:fPr>
                        <m:ctrlPr>
                          <a:rPr lang="fr-FR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FR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fr-FR" i="1">
                                <a:latin typeface="Cambria Math"/>
                              </a:rPr>
                              <m:t>𝑈</m:t>
                            </m:r>
                          </m:e>
                          <m:sub>
                            <m:r>
                              <a:rPr lang="fr-FR" i="1">
                                <a:latin typeface="Cambria Math"/>
                              </a:rPr>
                              <m:t>𝐿</m:t>
                            </m:r>
                          </m:sub>
                        </m:sSub>
                      </m:num>
                      <m:den>
                        <m:r>
                          <a:rPr lang="fr-FR" i="1">
                            <a:latin typeface="Cambria Math"/>
                          </a:rPr>
                          <m:t>𝐼</m:t>
                        </m:r>
                        <m:r>
                          <m:rPr>
                            <m:sty m:val="p"/>
                          </m:rPr>
                          <a:rPr lang="fr-FR" i="0">
                            <a:latin typeface="Cambria Math"/>
                          </a:rPr>
                          <m:t>Δ</m:t>
                        </m:r>
                        <m:r>
                          <a:rPr lang="fr-FR" i="1">
                            <a:latin typeface="Cambria Math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fr-FR">
                <a:latin typeface="Times New Roman" pitchFamily="18"/>
              </a:endParaRPr>
            </a:p>
          </xdr:txBody>
        </xdr:sp>
      </mc:Choice>
      <mc:Fallback xmlns="">
        <xdr:sp macro="" textlink="">
          <xdr:nvSpPr>
            <xdr:cNvPr id="4" name="ZoneTexte 3"/>
            <xdr:cNvSpPr txBox="1">
              <a:spLocks noResize="1"/>
            </xdr:cNvSpPr>
          </xdr:nvSpPr>
          <xdr:spPr>
            <a:xfrm>
              <a:off x="365910" y="1243050"/>
              <a:ext cx="591840" cy="323280"/>
            </a:xfrm>
            <a:prstGeom prst="rect">
              <a:avLst/>
            </a:prstGeom>
            <a:noFill/>
            <a:ln>
              <a:noFill/>
            </a:ln>
          </xdr:spPr>
          <xdr:txBody>
            <a:bodyPr vert="horz" wrap="none" lIns="0" tIns="0" rIns="0" bIns="0" anchor="ctr" anchorCtr="1" compatLnSpc="0"/>
            <a:lstStyle/>
            <a:p>
              <a:pPr lvl="0" rtl="0" hangingPunct="0">
                <a:buNone/>
                <a:tabLst/>
              </a:pPr>
              <a:r>
                <a:rPr lang="fr-FR" i="0">
                  <a:latin typeface="Cambria Math"/>
                </a:rPr>
                <a:t>𝑅_𝑎≤𝑈_𝐿/𝐼Δ𝑛</a:t>
              </a:r>
              <a:endParaRPr lang="fr-FR">
                <a:latin typeface="Times New Roman" pitchFamily="18"/>
              </a:endParaRPr>
            </a:p>
          </xdr:txBody>
        </xdr:sp>
      </mc:Fallback>
    </mc:AlternateContent>
    <xdr:clientData/>
  </xdr:oneCellAnchor>
  <xdr:oneCellAnchor>
    <xdr:from>
      <xdr:col>1</xdr:col>
      <xdr:colOff>5519</xdr:colOff>
      <xdr:row>4</xdr:row>
      <xdr:rowOff>13485</xdr:rowOff>
    </xdr:from>
    <xdr:ext cx="515519" cy="3783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/>
            <xdr:cNvSpPr txBox="1">
              <a:spLocks noResize="1"/>
            </xdr:cNvSpPr>
          </xdr:nvSpPr>
          <xdr:spPr>
            <a:xfrm>
              <a:off x="1224719" y="975510"/>
              <a:ext cx="515519" cy="378359"/>
            </a:xfrm>
            <a:prstGeom prst="rect">
              <a:avLst/>
            </a:prstGeom>
            <a:noFill/>
            <a:ln>
              <a:noFill/>
            </a:ln>
          </xdr:spPr>
          <xdr:txBody>
            <a:bodyPr vert="horz" wrap="none" lIns="0" tIns="0" rIns="0" bIns="0" anchor="ctr" anchorCtr="1" compatLnSpc="0"/>
            <a:lstStyle/>
            <a:p>
              <a:pPr lvl="0" rtl="0" hangingPunct="0"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i="1">
                            <a:latin typeface="Cambria Math"/>
                          </a:rPr>
                        </m:ctrlPr>
                      </m:sSubPr>
                      <m:e>
                        <m:r>
                          <a:rPr lang="fr-FR" i="1">
                            <a:latin typeface="Cambria Math"/>
                          </a:rPr>
                          <m:t>𝐼</m:t>
                        </m:r>
                      </m:e>
                      <m:sub>
                        <m:r>
                          <a:rPr lang="fr-FR" i="1">
                            <a:latin typeface="Cambria Math"/>
                          </a:rPr>
                          <m:t>𝑑</m:t>
                        </m:r>
                        <m:r>
                          <a:rPr lang="fr-FR" i="0">
                            <a:latin typeface="Cambria Math"/>
                          </a:rPr>
                          <m:t>0</m:t>
                        </m:r>
                      </m:sub>
                    </m:sSub>
                    <m:r>
                      <a:rPr lang="fr-FR" i="0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fr-FR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FR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fr-FR" i="1">
                                <a:latin typeface="Cambria Math"/>
                              </a:rPr>
                              <m:t>𝑈</m:t>
                            </m:r>
                          </m:e>
                          <m:sub>
                            <m:r>
                              <a:rPr lang="fr-FR" i="1">
                                <a:latin typeface="Cambria Math"/>
                              </a:rPr>
                              <m:t>𝐿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fr-FR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fr-FR" i="1">
                                <a:latin typeface="Cambria Math"/>
                              </a:rPr>
                              <m:t>𝑅</m:t>
                            </m:r>
                          </m:e>
                          <m:sub>
                            <m:r>
                              <a:rPr lang="fr-FR" i="1">
                                <a:latin typeface="Cambria Math"/>
                              </a:rPr>
                              <m:t>𝑎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fr-FR">
                <a:latin typeface="Times New Roman" pitchFamily="18"/>
              </a:endParaRPr>
            </a:p>
          </xdr:txBody>
        </xdr:sp>
      </mc:Choice>
      <mc:Fallback xmlns="">
        <xdr:sp macro="" textlink="">
          <xdr:nvSpPr>
            <xdr:cNvPr id="3" name="ZoneTexte 2"/>
            <xdr:cNvSpPr txBox="1">
              <a:spLocks noResize="1"/>
            </xdr:cNvSpPr>
          </xdr:nvSpPr>
          <xdr:spPr>
            <a:xfrm>
              <a:off x="1224719" y="975510"/>
              <a:ext cx="515519" cy="378359"/>
            </a:xfrm>
            <a:prstGeom prst="rect">
              <a:avLst/>
            </a:prstGeom>
            <a:noFill/>
            <a:ln>
              <a:noFill/>
            </a:ln>
          </xdr:spPr>
          <xdr:txBody>
            <a:bodyPr vert="horz" wrap="none" lIns="0" tIns="0" rIns="0" bIns="0" anchor="ctr" anchorCtr="1" compatLnSpc="0"/>
            <a:lstStyle/>
            <a:p>
              <a:pPr lvl="0" rtl="0" hangingPunct="0">
                <a:buNone/>
                <a:tabLst/>
              </a:pPr>
              <a:r>
                <a:rPr lang="fr-FR" i="0">
                  <a:latin typeface="Cambria Math"/>
                </a:rPr>
                <a:t>𝐼_𝑑0=𝑈_𝐿/𝑅_𝑎 </a:t>
              </a:r>
              <a:endParaRPr lang="fr-FR">
                <a:latin typeface="Times New Roman" pitchFamily="18"/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2520</xdr:colOff>
      <xdr:row>1</xdr:row>
      <xdr:rowOff>153000</xdr:rowOff>
    </xdr:from>
    <xdr:ext cx="1800" cy="1623960"/>
    <xdr:sp macro="" textlink="">
      <xdr:nvSpPr>
        <xdr:cNvPr id="2" name="Connecteur droit 1"/>
        <xdr:cNvSpPr/>
      </xdr:nvSpPr>
      <xdr:spPr>
        <a:xfrm flipH="1">
          <a:off x="1336020" y="353025"/>
          <a:ext cx="1800" cy="1623960"/>
        </a:xfrm>
        <a:prstGeom prst="line">
          <a:avLst/>
        </a:prstGeom>
        <a:ln w="18000">
          <a:solidFill>
            <a:srgbClr val="008000"/>
          </a:solidFill>
          <a:custDash>
            <a:ds d="0" sp="0"/>
          </a:custDash>
        </a:ln>
      </xdr:spPr>
      <xdr:txBody>
        <a:bodyPr vert="horz" wrap="none" lIns="9000" tIns="9000" rIns="9000" bIns="9000" anchor="ctr" anchorCtr="1" compatLnSpc="0"/>
        <a:lstStyle/>
        <a:p>
          <a:pPr lvl="0" rtl="0" hangingPunct="0">
            <a:buNone/>
            <a:tabLst/>
          </a:pPr>
          <a:endParaRPr lang="fr-FR" sz="1200" kern="1200">
            <a:latin typeface="Times New Roman" pitchFamily="18"/>
          </a:endParaRPr>
        </a:p>
      </xdr:txBody>
    </xdr:sp>
    <xdr:clientData/>
  </xdr:oneCellAnchor>
  <xdr:oneCellAnchor>
    <xdr:from>
      <xdr:col>10</xdr:col>
      <xdr:colOff>207360</xdr:colOff>
      <xdr:row>2</xdr:row>
      <xdr:rowOff>3240</xdr:rowOff>
    </xdr:from>
    <xdr:ext cx="4680" cy="1636559"/>
    <xdr:sp macro="" textlink="">
      <xdr:nvSpPr>
        <xdr:cNvPr id="5" name="Connecteur droit 4"/>
        <xdr:cNvSpPr/>
      </xdr:nvSpPr>
      <xdr:spPr>
        <a:xfrm>
          <a:off x="2464785" y="384240"/>
          <a:ext cx="4680" cy="1636559"/>
        </a:xfrm>
        <a:prstGeom prst="line">
          <a:avLst/>
        </a:prstGeom>
        <a:ln w="18000">
          <a:solidFill>
            <a:srgbClr val="008000"/>
          </a:solidFill>
          <a:custDash>
            <a:ds d="0" sp="0"/>
          </a:custDash>
        </a:ln>
      </xdr:spPr>
      <xdr:txBody>
        <a:bodyPr vert="horz" wrap="none" lIns="9000" tIns="9000" rIns="9000" bIns="9000" anchor="ctr" anchorCtr="1" compatLnSpc="0"/>
        <a:lstStyle/>
        <a:p>
          <a:pPr lvl="0" rtl="0" hangingPunct="0">
            <a:buNone/>
            <a:tabLst/>
          </a:pPr>
          <a:endParaRPr lang="fr-FR" sz="1200" kern="1200">
            <a:latin typeface="Times New Roman" pitchFamily="18"/>
          </a:endParaRPr>
        </a:p>
      </xdr:txBody>
    </xdr:sp>
    <xdr:clientData/>
  </xdr:oneCellAnchor>
  <xdr:oneCellAnchor>
    <xdr:from>
      <xdr:col>10</xdr:col>
      <xdr:colOff>207360</xdr:colOff>
      <xdr:row>2</xdr:row>
      <xdr:rowOff>32040</xdr:rowOff>
    </xdr:from>
    <xdr:ext cx="379079" cy="630000"/>
    <xdr:sp macro="" textlink="">
      <xdr:nvSpPr>
        <xdr:cNvPr id="6" name="Forme libre 5"/>
        <xdr:cNvSpPr/>
      </xdr:nvSpPr>
      <xdr:spPr>
        <a:xfrm>
          <a:off x="2464785" y="413040"/>
          <a:ext cx="379079" cy="630000"/>
        </a:xfrm>
        <a:custGeom>
          <a:avLst/>
          <a:gdLst/>
          <a:ahLst/>
          <a:cxnLst>
            <a:cxn ang="3cd4">
              <a:pos x="hc" y="t"/>
            </a:cxn>
            <a:cxn ang="cd2">
              <a:pos x="l" y="vc"/>
            </a:cxn>
            <a:cxn ang="cd4">
              <a:pos x="hc" y="b"/>
            </a:cxn>
            <a:cxn ang="0">
              <a:pos x="r" y="vc"/>
            </a:cxn>
          </a:cxnLst>
          <a:rect l="l" t="t" r="r" b="b"/>
          <a:pathLst>
            <a:path w="1054" h="1751">
              <a:moveTo>
                <a:pt x="0" y="0"/>
              </a:moveTo>
              <a:cubicBezTo>
                <a:pt x="0" y="1500"/>
                <a:pt x="1054" y="1751"/>
                <a:pt x="1054" y="1751"/>
              </a:cubicBezTo>
            </a:path>
          </a:pathLst>
        </a:custGeom>
        <a:ln w="10800">
          <a:solidFill>
            <a:srgbClr val="FF0000"/>
          </a:solidFill>
          <a:prstDash val="solid"/>
        </a:ln>
      </xdr:spPr>
      <xdr:txBody>
        <a:bodyPr vert="horz" wrap="none" lIns="5400" tIns="5400" rIns="5400" bIns="5400" anchor="ctr" anchorCtr="1" compatLnSpc="0"/>
        <a:lstStyle/>
        <a:p>
          <a:pPr lvl="0" rtl="0" hangingPunct="0">
            <a:buNone/>
            <a:tabLst/>
          </a:pPr>
          <a:endParaRPr lang="fr-FR" sz="1200" kern="1200">
            <a:latin typeface="Times New Roman" pitchFamily="18"/>
          </a:endParaRPr>
        </a:p>
      </xdr:txBody>
    </xdr:sp>
    <xdr:clientData/>
  </xdr:oneCellAnchor>
  <xdr:oneCellAnchor>
    <xdr:from>
      <xdr:col>13</xdr:col>
      <xdr:colOff>153000</xdr:colOff>
      <xdr:row>5</xdr:row>
      <xdr:rowOff>130320</xdr:rowOff>
    </xdr:from>
    <xdr:ext cx="542160" cy="848519"/>
    <xdr:sp macro="" textlink="">
      <xdr:nvSpPr>
        <xdr:cNvPr id="8" name="Forme libre 7"/>
        <xdr:cNvSpPr/>
      </xdr:nvSpPr>
      <xdr:spPr>
        <a:xfrm>
          <a:off x="3058125" y="1101870"/>
          <a:ext cx="542160" cy="848519"/>
        </a:xfrm>
        <a:custGeom>
          <a:avLst/>
          <a:gdLst/>
          <a:ahLst/>
          <a:cxnLst>
            <a:cxn ang="3cd4">
              <a:pos x="hc" y="t"/>
            </a:cxn>
            <a:cxn ang="cd2">
              <a:pos x="l" y="vc"/>
            </a:cxn>
            <a:cxn ang="cd4">
              <a:pos x="hc" y="b"/>
            </a:cxn>
            <a:cxn ang="0">
              <a:pos x="r" y="vc"/>
            </a:cxn>
          </a:cxnLst>
          <a:rect l="l" t="t" r="r" b="b"/>
          <a:pathLst>
            <a:path w="1507" h="2358">
              <a:moveTo>
                <a:pt x="0" y="0"/>
              </a:moveTo>
              <a:cubicBezTo>
                <a:pt x="1703" y="213"/>
                <a:pt x="1499" y="2358"/>
                <a:pt x="1499" y="2358"/>
              </a:cubicBezTo>
            </a:path>
          </a:pathLst>
        </a:custGeom>
        <a:ln w="10800">
          <a:solidFill>
            <a:srgbClr val="FF0000"/>
          </a:solidFill>
          <a:custDash>
            <a:ds d="0" sp="0"/>
          </a:custDash>
        </a:ln>
      </xdr:spPr>
      <xdr:txBody>
        <a:bodyPr vert="horz" wrap="none" lIns="5400" tIns="5400" rIns="5400" bIns="5400" anchor="ctr" anchorCtr="1" compatLnSpc="0"/>
        <a:lstStyle/>
        <a:p>
          <a:pPr lvl="0" rtl="0" hangingPunct="0">
            <a:buNone/>
            <a:tabLst/>
          </a:pPr>
          <a:endParaRPr lang="fr-FR" sz="1200" kern="1200">
            <a:latin typeface="Times New Roman" pitchFamily="18"/>
          </a:endParaRPr>
        </a:p>
      </xdr:txBody>
    </xdr:sp>
    <xdr:clientData/>
  </xdr:oneCellAnchor>
  <xdr:oneCellAnchor>
    <xdr:from>
      <xdr:col>12</xdr:col>
      <xdr:colOff>6480</xdr:colOff>
      <xdr:row>1</xdr:row>
      <xdr:rowOff>150480</xdr:rowOff>
    </xdr:from>
    <xdr:ext cx="419040" cy="630000"/>
    <xdr:sp macro="" textlink="">
      <xdr:nvSpPr>
        <xdr:cNvPr id="4" name="Forme libre 3"/>
        <xdr:cNvSpPr/>
      </xdr:nvSpPr>
      <xdr:spPr>
        <a:xfrm>
          <a:off x="2654430" y="350505"/>
          <a:ext cx="419040" cy="630000"/>
        </a:xfrm>
        <a:custGeom>
          <a:avLst/>
          <a:gdLst/>
          <a:ahLst/>
          <a:cxnLst>
            <a:cxn ang="3cd4">
              <a:pos x="hc" y="t"/>
            </a:cxn>
            <a:cxn ang="cd2">
              <a:pos x="l" y="vc"/>
            </a:cxn>
            <a:cxn ang="cd4">
              <a:pos x="hc" y="b"/>
            </a:cxn>
            <a:cxn ang="0">
              <a:pos x="r" y="vc"/>
            </a:cxn>
          </a:cxnLst>
          <a:rect l="l" t="t" r="r" b="b"/>
          <a:pathLst>
            <a:path w="1165" h="1751">
              <a:moveTo>
                <a:pt x="0" y="0"/>
              </a:moveTo>
              <a:cubicBezTo>
                <a:pt x="0" y="1500"/>
                <a:pt x="1165" y="1751"/>
                <a:pt x="1165" y="1751"/>
              </a:cubicBezTo>
            </a:path>
          </a:pathLst>
        </a:custGeom>
        <a:ln w="10800">
          <a:solidFill>
            <a:srgbClr val="FF0000"/>
          </a:solidFill>
          <a:custDash>
            <a:ds d="0" sp="0"/>
          </a:custDash>
        </a:ln>
      </xdr:spPr>
      <xdr:txBody>
        <a:bodyPr vert="horz" wrap="none" lIns="5400" tIns="5400" rIns="5400" bIns="5400" anchor="ctr" anchorCtr="1" compatLnSpc="0"/>
        <a:lstStyle/>
        <a:p>
          <a:pPr lvl="0" rtl="0" hangingPunct="0">
            <a:buNone/>
            <a:tabLst/>
          </a:pPr>
          <a:endParaRPr lang="fr-FR" sz="1200" kern="1200">
            <a:latin typeface="Times New Roman" pitchFamily="18"/>
          </a:endParaRPr>
        </a:p>
      </xdr:txBody>
    </xdr:sp>
    <xdr:clientData/>
  </xdr:oneCellAnchor>
  <xdr:oneCellAnchor>
    <xdr:from>
      <xdr:col>12</xdr:col>
      <xdr:colOff>197280</xdr:colOff>
      <xdr:row>2</xdr:row>
      <xdr:rowOff>720</xdr:rowOff>
    </xdr:from>
    <xdr:ext cx="448199" cy="547920"/>
    <xdr:sp macro="" textlink="">
      <xdr:nvSpPr>
        <xdr:cNvPr id="7" name="Forme libre 6"/>
        <xdr:cNvSpPr/>
      </xdr:nvSpPr>
      <xdr:spPr>
        <a:xfrm>
          <a:off x="2845230" y="381720"/>
          <a:ext cx="448199" cy="547920"/>
        </a:xfrm>
        <a:custGeom>
          <a:avLst/>
          <a:gdLst/>
          <a:ahLst/>
          <a:cxnLst>
            <a:cxn ang="3cd4">
              <a:pos x="hc" y="t"/>
            </a:cxn>
            <a:cxn ang="cd2">
              <a:pos x="l" y="vc"/>
            </a:cxn>
            <a:cxn ang="cd4">
              <a:pos x="hc" y="b"/>
            </a:cxn>
            <a:cxn ang="0">
              <a:pos x="r" y="vc"/>
            </a:cxn>
          </a:cxnLst>
          <a:rect l="l" t="t" r="r" b="b"/>
          <a:pathLst>
            <a:path w="1246" h="1523">
              <a:moveTo>
                <a:pt x="0" y="0"/>
              </a:moveTo>
              <a:cubicBezTo>
                <a:pt x="0" y="1306"/>
                <a:pt x="1246" y="1523"/>
                <a:pt x="1246" y="1523"/>
              </a:cubicBezTo>
            </a:path>
          </a:pathLst>
        </a:custGeom>
        <a:ln w="10800">
          <a:solidFill>
            <a:srgbClr val="FF0000"/>
          </a:solidFill>
          <a:custDash>
            <a:ds d="0" sp="0"/>
          </a:custDash>
        </a:ln>
      </xdr:spPr>
      <xdr:txBody>
        <a:bodyPr vert="horz" wrap="none" lIns="5400" tIns="5400" rIns="5400" bIns="5400" anchor="ctr" anchorCtr="1" compatLnSpc="0"/>
        <a:lstStyle/>
        <a:p>
          <a:pPr lvl="0" rtl="0" hangingPunct="0">
            <a:buNone/>
            <a:tabLst/>
          </a:pPr>
          <a:endParaRPr lang="fr-FR" sz="1200" kern="1200">
            <a:latin typeface="Times New Roman" pitchFamily="18"/>
          </a:endParaRPr>
        </a:p>
      </xdr:txBody>
    </xdr:sp>
    <xdr:clientData/>
  </xdr:oneCellAnchor>
  <xdr:oneCellAnchor>
    <xdr:from>
      <xdr:col>14</xdr:col>
      <xdr:colOff>139320</xdr:colOff>
      <xdr:row>5</xdr:row>
      <xdr:rowOff>56880</xdr:rowOff>
    </xdr:from>
    <xdr:ext cx="469079" cy="923759"/>
    <xdr:sp macro="" textlink="">
      <xdr:nvSpPr>
        <xdr:cNvPr id="9" name="Forme libre 8"/>
        <xdr:cNvSpPr/>
      </xdr:nvSpPr>
      <xdr:spPr>
        <a:xfrm>
          <a:off x="3282570" y="1028430"/>
          <a:ext cx="469079" cy="923759"/>
        </a:xfrm>
        <a:custGeom>
          <a:avLst/>
          <a:gdLst/>
          <a:ahLst/>
          <a:cxnLst>
            <a:cxn ang="3cd4">
              <a:pos x="hc" y="t"/>
            </a:cxn>
            <a:cxn ang="cd2">
              <a:pos x="l" y="vc"/>
            </a:cxn>
            <a:cxn ang="cd4">
              <a:pos x="hc" y="b"/>
            </a:cxn>
            <a:cxn ang="0">
              <a:pos x="r" y="vc"/>
            </a:cxn>
          </a:cxnLst>
          <a:rect l="l" t="t" r="r" b="b"/>
          <a:pathLst>
            <a:path w="1304" h="2567">
              <a:moveTo>
                <a:pt x="0" y="0"/>
              </a:moveTo>
              <a:cubicBezTo>
                <a:pt x="1500" y="233"/>
                <a:pt x="1295" y="2567"/>
                <a:pt x="1295" y="2567"/>
              </a:cubicBezTo>
            </a:path>
          </a:pathLst>
        </a:custGeom>
        <a:ln w="10800">
          <a:solidFill>
            <a:srgbClr val="FF0000"/>
          </a:solidFill>
          <a:custDash>
            <a:ds d="0" sp="0"/>
          </a:custDash>
        </a:ln>
      </xdr:spPr>
      <xdr:txBody>
        <a:bodyPr vert="horz" wrap="none" lIns="5400" tIns="5400" rIns="5400" bIns="5400" anchor="ctr" anchorCtr="1" compatLnSpc="0"/>
        <a:lstStyle/>
        <a:p>
          <a:pPr lvl="0" rtl="0" hangingPunct="0">
            <a:buNone/>
            <a:tabLst/>
          </a:pPr>
          <a:endParaRPr lang="fr-FR" sz="1200" kern="1200">
            <a:latin typeface="Times New Roman" pitchFamily="18"/>
          </a:endParaRPr>
        </a:p>
      </xdr:txBody>
    </xdr:sp>
    <xdr:clientData/>
  </xdr:oneCellAnchor>
  <xdr:oneCellAnchor>
    <xdr:from>
      <xdr:col>9</xdr:col>
      <xdr:colOff>19440</xdr:colOff>
      <xdr:row>1</xdr:row>
      <xdr:rowOff>153000</xdr:rowOff>
    </xdr:from>
    <xdr:ext cx="1270799" cy="1457999"/>
    <xdr:sp macro="" textlink="">
      <xdr:nvSpPr>
        <xdr:cNvPr id="3" name="Forme libre 2"/>
        <xdr:cNvSpPr/>
      </xdr:nvSpPr>
      <xdr:spPr>
        <a:xfrm>
          <a:off x="2057790" y="353025"/>
          <a:ext cx="1270799" cy="1457999"/>
        </a:xfrm>
        <a:custGeom>
          <a:avLst/>
          <a:gdLst/>
          <a:ahLst/>
          <a:cxnLst>
            <a:cxn ang="3cd4">
              <a:pos x="hc" y="t"/>
            </a:cxn>
            <a:cxn ang="cd2">
              <a:pos x="l" y="vc"/>
            </a:cxn>
            <a:cxn ang="cd4">
              <a:pos x="hc" y="b"/>
            </a:cxn>
            <a:cxn ang="0">
              <a:pos x="r" y="vc"/>
            </a:cxn>
          </a:cxnLst>
          <a:rect l="l" t="t" r="r" b="b"/>
          <a:pathLst>
            <a:path w="3531" h="4051">
              <a:moveTo>
                <a:pt x="0" y="0"/>
              </a:moveTo>
              <a:cubicBezTo>
                <a:pt x="45" y="1863"/>
                <a:pt x="3531" y="4051"/>
                <a:pt x="3531" y="4051"/>
              </a:cubicBezTo>
            </a:path>
          </a:pathLst>
        </a:custGeom>
        <a:ln w="10800">
          <a:solidFill>
            <a:schemeClr val="accent1">
              <a:shade val="50000"/>
            </a:schemeClr>
          </a:solidFill>
          <a:custDash>
            <a:ds d="0" sp="0"/>
          </a:custDash>
        </a:ln>
      </xdr:spPr>
      <xdr:txBody>
        <a:bodyPr vert="horz" wrap="none" lIns="5400" tIns="5400" rIns="5400" bIns="5400" anchor="ctr" anchorCtr="1" compatLnSpc="0"/>
        <a:lstStyle/>
        <a:p>
          <a:pPr lvl="0" rtl="0" hangingPunct="0">
            <a:buNone/>
            <a:tabLst/>
          </a:pPr>
          <a:endParaRPr lang="fr-FR" sz="1200" kern="1200">
            <a:latin typeface="Times New Roman" pitchFamily="18"/>
          </a:endParaRPr>
        </a:p>
      </xdr:txBody>
    </xdr:sp>
    <xdr:clientData/>
  </xdr:oneCellAnchor>
  <xdr:oneCellAnchor>
    <xdr:from>
      <xdr:col>12</xdr:col>
      <xdr:colOff>191880</xdr:colOff>
      <xdr:row>6</xdr:row>
      <xdr:rowOff>12240</xdr:rowOff>
    </xdr:from>
    <xdr:ext cx="528839" cy="794880"/>
    <xdr:sp macro="" textlink="">
      <xdr:nvSpPr>
        <xdr:cNvPr id="10" name="Forme libre 9"/>
        <xdr:cNvSpPr/>
      </xdr:nvSpPr>
      <xdr:spPr>
        <a:xfrm>
          <a:off x="2839830" y="1164765"/>
          <a:ext cx="528839" cy="794880"/>
        </a:xfrm>
        <a:custGeom>
          <a:avLst/>
          <a:gdLst/>
          <a:ahLst/>
          <a:cxnLst>
            <a:cxn ang="3cd4">
              <a:pos x="hc" y="t"/>
            </a:cxn>
            <a:cxn ang="cd2">
              <a:pos x="l" y="vc"/>
            </a:cxn>
            <a:cxn ang="cd4">
              <a:pos x="hc" y="b"/>
            </a:cxn>
            <a:cxn ang="0">
              <a:pos x="r" y="vc"/>
            </a:cxn>
          </a:cxnLst>
          <a:rect l="l" t="t" r="r" b="b"/>
          <a:pathLst>
            <a:path w="1470" h="2209">
              <a:moveTo>
                <a:pt x="0" y="0"/>
              </a:moveTo>
              <a:cubicBezTo>
                <a:pt x="1511" y="200"/>
                <a:pt x="1470" y="2209"/>
                <a:pt x="1470" y="2209"/>
              </a:cubicBezTo>
            </a:path>
          </a:pathLst>
        </a:custGeom>
        <a:ln w="10800">
          <a:solidFill>
            <a:srgbClr val="FF0000"/>
          </a:solidFill>
          <a:prstDash val="solid"/>
        </a:ln>
      </xdr:spPr>
      <xdr:txBody>
        <a:bodyPr vert="horz" wrap="none" lIns="5400" tIns="5400" rIns="5400" bIns="5400" anchor="ctr" anchorCtr="1" compatLnSpc="0"/>
        <a:lstStyle/>
        <a:p>
          <a:pPr lvl="0" rtl="0" hangingPunct="0">
            <a:buNone/>
            <a:tabLst/>
          </a:pPr>
          <a:endParaRPr lang="fr-FR" sz="1200" kern="1200"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eleectrotechnique.fr/wp-content/uploads/2013/09/Les-sch&#233;mas-de-liaison-&#224;-la-terre.pdf" TargetMode="External"/><Relationship Id="rId1" Type="http://schemas.openxmlformats.org/officeDocument/2006/relationships/hyperlink" Target="http://content.fluke.com/comx/demo-EGT/162X_demo_fr.sw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2.schneider-electric.com/resources/sites/SCHNEIDER_ELECTRIC/content/live/FAQS/28000/FA28889/es_ES/Tiempos_de_respuesta_91108f(web).pdf" TargetMode="External"/><Relationship Id="rId1" Type="http://schemas.openxmlformats.org/officeDocument/2006/relationships/hyperlink" Target="http://eduscol.education.fr/sti/sites/eduscol.education.fr.sti/files/ressources/techniques/3363/3363-guide-coordination-protection-bt.pdf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48565"/>
  <sheetViews>
    <sheetView tabSelected="1" showWhiteSpace="0" topLeftCell="C12" zoomScaleNormal="100" zoomScaleSheetLayoutView="96" zoomScalePageLayoutView="30" workbookViewId="0">
      <selection activeCell="Q63" sqref="Q63"/>
    </sheetView>
  </sheetViews>
  <sheetFormatPr baseColWidth="10" defaultRowHeight="24.6" customHeight="1"/>
  <cols>
    <col min="1" max="1" width="10" bestFit="1" customWidth="1"/>
    <col min="2" max="2" width="13.875" style="63" bestFit="1" customWidth="1"/>
    <col min="3" max="3" width="14.875" style="63" customWidth="1"/>
    <col min="4" max="4" width="5.5" style="63" customWidth="1"/>
    <col min="5" max="5" width="9.75" style="69" customWidth="1"/>
    <col min="6" max="6" width="7.5" style="63" bestFit="1" customWidth="1"/>
    <col min="7" max="7" width="3" customWidth="1"/>
    <col min="8" max="8" width="8.375" customWidth="1"/>
    <col min="9" max="9" width="3.125" customWidth="1"/>
    <col min="10" max="10" width="8.5" bestFit="1" customWidth="1"/>
    <col min="11" max="11" width="2.125" customWidth="1"/>
    <col min="12" max="12" width="9.75" customWidth="1"/>
    <col min="13" max="13" width="36.625" customWidth="1"/>
    <col min="14" max="14" width="5.125" hidden="1" customWidth="1"/>
    <col min="15" max="15" width="2.625" hidden="1" customWidth="1"/>
    <col min="17" max="18" width="10.75" customWidth="1"/>
    <col min="19" max="19" width="17.375" customWidth="1"/>
    <col min="20" max="29" width="10.75" customWidth="1"/>
  </cols>
  <sheetData>
    <row r="1" spans="1:19" ht="33" customHeight="1">
      <c r="A1" s="291" t="s">
        <v>211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23"/>
      <c r="N1" s="223"/>
    </row>
    <row r="2" spans="1:19" ht="25.5">
      <c r="A2" s="293" t="s">
        <v>0</v>
      </c>
      <c r="B2" s="293"/>
      <c r="C2" s="293"/>
      <c r="D2" s="293"/>
      <c r="E2" s="222" t="s">
        <v>212</v>
      </c>
      <c r="F2" s="259" t="s">
        <v>220</v>
      </c>
      <c r="J2" s="221" t="s">
        <v>1</v>
      </c>
      <c r="L2" s="221" t="s">
        <v>2</v>
      </c>
    </row>
    <row r="3" spans="1:19" ht="19.5" thickBot="1">
      <c r="A3" s="294" t="s">
        <v>3</v>
      </c>
      <c r="B3" s="294"/>
      <c r="C3" s="294"/>
      <c r="D3" s="294"/>
      <c r="E3" s="209" t="s">
        <v>4</v>
      </c>
      <c r="F3" s="285">
        <v>230</v>
      </c>
      <c r="G3" s="3"/>
      <c r="J3" s="221">
        <v>50</v>
      </c>
      <c r="L3" s="210">
        <v>25</v>
      </c>
    </row>
    <row r="4" spans="1:19" ht="17.25" customHeight="1" thickTop="1" thickBot="1">
      <c r="A4" s="290" t="s">
        <v>5</v>
      </c>
      <c r="B4" s="290"/>
      <c r="C4" s="290"/>
      <c r="D4" s="290"/>
      <c r="E4" s="279" t="s">
        <v>6</v>
      </c>
      <c r="F4" s="280">
        <v>0</v>
      </c>
      <c r="G4" s="3"/>
      <c r="H4" s="5"/>
      <c r="J4" s="220" t="s">
        <v>7</v>
      </c>
      <c r="L4" s="255" t="s">
        <v>219</v>
      </c>
    </row>
    <row r="5" spans="1:19" ht="18" thickTop="1" thickBot="1">
      <c r="A5" s="290" t="s">
        <v>221</v>
      </c>
      <c r="B5" s="290"/>
      <c r="C5" s="290"/>
      <c r="D5" s="290"/>
      <c r="E5" s="4" t="s">
        <v>8</v>
      </c>
      <c r="F5" s="282">
        <f>C15</f>
        <v>1500</v>
      </c>
      <c r="G5" s="3"/>
      <c r="H5" s="5"/>
      <c r="K5" s="289"/>
      <c r="L5" s="289"/>
    </row>
    <row r="6" spans="1:19" ht="19.5" thickTop="1" thickBot="1">
      <c r="A6" s="290" t="s">
        <v>205</v>
      </c>
      <c r="B6" s="290"/>
      <c r="C6" s="290"/>
      <c r="D6" s="290"/>
      <c r="E6" s="281" t="s">
        <v>9</v>
      </c>
      <c r="F6" s="280">
        <v>1</v>
      </c>
      <c r="G6" s="3"/>
      <c r="H6" s="5"/>
      <c r="K6" s="289"/>
      <c r="L6" s="289"/>
      <c r="S6" s="26"/>
    </row>
    <row r="7" spans="1:19" ht="17.25" customHeight="1" thickTop="1" thickBot="1">
      <c r="A7" s="290" t="s">
        <v>206</v>
      </c>
      <c r="B7" s="290"/>
      <c r="C7" s="290"/>
      <c r="D7" s="290"/>
      <c r="E7" s="281" t="s">
        <v>10</v>
      </c>
      <c r="F7" s="280">
        <v>100</v>
      </c>
      <c r="G7" s="6"/>
      <c r="H7" s="7"/>
      <c r="K7" s="289"/>
      <c r="L7" s="289"/>
      <c r="S7" s="252"/>
    </row>
    <row r="8" spans="1:19" ht="39.75" customHeight="1" thickTop="1">
      <c r="A8" s="292" t="s">
        <v>207</v>
      </c>
      <c r="B8" s="292"/>
      <c r="C8" s="292"/>
      <c r="D8" s="292"/>
      <c r="E8" s="9" t="s">
        <v>11</v>
      </c>
      <c r="F8" s="283">
        <f>F3/(F7+F6)</f>
        <v>2.277227722772277</v>
      </c>
      <c r="J8" s="10" t="s">
        <v>12</v>
      </c>
      <c r="L8" s="11" t="s">
        <v>12</v>
      </c>
      <c r="S8" s="278"/>
    </row>
    <row r="9" spans="1:19" ht="21.75" customHeight="1">
      <c r="A9" s="295" t="s">
        <v>13</v>
      </c>
      <c r="B9" s="295"/>
      <c r="C9" s="295"/>
      <c r="D9" s="295"/>
      <c r="E9" s="249" t="s">
        <v>208</v>
      </c>
      <c r="F9" s="284">
        <f>F7*F8</f>
        <v>227.7227722772277</v>
      </c>
      <c r="H9" s="13" t="s">
        <v>15</v>
      </c>
      <c r="I9" s="14" t="s">
        <v>16</v>
      </c>
      <c r="J9" s="15">
        <f>J3/F7*1000</f>
        <v>500</v>
      </c>
      <c r="K9" s="16"/>
      <c r="L9" s="17">
        <f>L3/F7*1000</f>
        <v>250</v>
      </c>
      <c r="S9" s="371"/>
    </row>
    <row r="10" spans="1:19" ht="25.5" customHeight="1">
      <c r="A10" s="299" t="s">
        <v>204</v>
      </c>
      <c r="B10" s="299"/>
      <c r="C10" s="299"/>
      <c r="D10" s="299"/>
      <c r="E10" s="222" t="s">
        <v>209</v>
      </c>
      <c r="F10" s="270">
        <f>F8*(F7/(C15+F7))*1000</f>
        <v>142.32673267326732</v>
      </c>
      <c r="G10" s="20"/>
      <c r="S10" s="278"/>
    </row>
    <row r="11" spans="1:19" s="224" customFormat="1" ht="25.5" customHeight="1">
      <c r="A11" s="299" t="s">
        <v>202</v>
      </c>
      <c r="B11" s="299"/>
      <c r="C11" s="299"/>
      <c r="D11" s="299"/>
      <c r="E11" s="222" t="s">
        <v>14</v>
      </c>
      <c r="F11" s="271">
        <f>F5*F10/1000</f>
        <v>213.49009900990097</v>
      </c>
      <c r="G11" s="20"/>
      <c r="S11" s="278"/>
    </row>
    <row r="12" spans="1:19" ht="25.5" customHeight="1">
      <c r="A12" s="296"/>
      <c r="B12" s="296"/>
      <c r="C12" s="296"/>
      <c r="D12" s="296"/>
      <c r="E12" s="296"/>
      <c r="F12" s="296"/>
      <c r="G12" s="21"/>
      <c r="S12" s="278"/>
    </row>
    <row r="13" spans="1:19" ht="31.35" customHeight="1">
      <c r="A13" s="297" t="s">
        <v>210</v>
      </c>
      <c r="B13" s="297"/>
      <c r="C13" s="297"/>
      <c r="D13" s="258"/>
      <c r="E13" s="252"/>
      <c r="F13" s="252"/>
      <c r="G13" s="22"/>
      <c r="S13" s="278"/>
    </row>
    <row r="14" spans="1:19" ht="51.75" thickBot="1">
      <c r="A14" s="263" t="s">
        <v>214</v>
      </c>
      <c r="B14" s="263" t="s">
        <v>213</v>
      </c>
      <c r="C14" s="264" t="s">
        <v>199</v>
      </c>
      <c r="D14" s="258"/>
      <c r="E14" s="252"/>
      <c r="F14" s="252"/>
      <c r="H14" s="23"/>
      <c r="L14" s="250"/>
      <c r="S14" s="372"/>
    </row>
    <row r="15" spans="1:19" ht="18" thickTop="1" thickBot="1">
      <c r="A15" s="262">
        <v>250</v>
      </c>
      <c r="B15" s="262" t="s">
        <v>17</v>
      </c>
      <c r="C15" s="251">
        <f>INDEX(R_personne_U_contact,MATCH(A15,tension_de_contact,0),MATCH(B15,R_personne,0))</f>
        <v>1500</v>
      </c>
      <c r="D15" s="258"/>
      <c r="E15" s="252"/>
      <c r="F15" s="261" t="str">
        <f>IF(A15&lt;F11,"non validé","Validé")</f>
        <v>Validé</v>
      </c>
      <c r="G15" s="265"/>
      <c r="H15" s="206"/>
    </row>
    <row r="16" spans="1:19" ht="17.25" thickTop="1">
      <c r="A16" s="247"/>
      <c r="B16" s="247"/>
      <c r="C16" s="247"/>
      <c r="D16" s="247"/>
      <c r="E16" s="247"/>
      <c r="F16" s="225"/>
      <c r="G16" s="24"/>
    </row>
    <row r="17" spans="1:12" ht="14.25">
      <c r="A17" s="247"/>
      <c r="B17" s="247"/>
      <c r="C17" s="247"/>
      <c r="D17" s="247"/>
      <c r="E17" s="247"/>
    </row>
    <row r="18" spans="1:12" ht="12.75" customHeight="1">
      <c r="A18" s="247"/>
      <c r="B18" s="247"/>
      <c r="C18" s="247"/>
      <c r="D18" s="247"/>
      <c r="E18" s="247"/>
      <c r="F18" s="225"/>
      <c r="G18" s="25"/>
    </row>
    <row r="19" spans="1:12" s="224" customFormat="1" ht="16.5">
      <c r="A19" s="247"/>
      <c r="B19" s="247"/>
      <c r="C19" s="247"/>
      <c r="D19" s="247"/>
      <c r="E19" s="247"/>
      <c r="F19" s="225"/>
      <c r="G19" s="25"/>
    </row>
    <row r="20" spans="1:12" ht="16.5">
      <c r="A20" s="26"/>
      <c r="B20" s="26"/>
      <c r="C20" s="27"/>
      <c r="D20" s="28"/>
      <c r="E20" s="26"/>
      <c r="F20" s="26"/>
      <c r="G20" s="25"/>
    </row>
    <row r="21" spans="1:12" ht="17.850000000000001" customHeight="1">
      <c r="A21" s="298" t="s">
        <v>21</v>
      </c>
      <c r="B21" s="298"/>
      <c r="C21" s="298"/>
      <c r="D21" s="298"/>
      <c r="E21" s="298"/>
      <c r="F21" s="22"/>
      <c r="G21" s="29"/>
    </row>
    <row r="22" spans="1:12" ht="32.25" thickBot="1">
      <c r="A22" s="272" t="s">
        <v>215</v>
      </c>
      <c r="B22" s="273" t="s">
        <v>216</v>
      </c>
      <c r="C22" s="300" t="s">
        <v>24</v>
      </c>
      <c r="D22" s="300"/>
      <c r="E22" s="300"/>
      <c r="F22" s="222" t="s">
        <v>209</v>
      </c>
      <c r="G22" s="29"/>
    </row>
    <row r="23" spans="1:12" ht="16.5" thickTop="1" thickBot="1">
      <c r="A23" s="141" t="s">
        <v>25</v>
      </c>
      <c r="B23" s="30">
        <v>200</v>
      </c>
      <c r="C23" s="301" t="str">
        <f>IF(B23&gt;F10,"Validé, courant de zone &gt; Ic (IH)","non validé, courant de zone &lt; Ic (IH)")</f>
        <v>Validé, courant de zone &gt; Ic (IH)</v>
      </c>
      <c r="D23" s="301"/>
      <c r="E23" s="301"/>
      <c r="F23" s="266">
        <f>F10</f>
        <v>142.32673267326732</v>
      </c>
      <c r="G23" s="267">
        <f>IF(F10*1&lt;500,3,IF(F10*1&gt;500,4))</f>
        <v>3</v>
      </c>
    </row>
    <row r="24" spans="1:12" ht="17.25" thickTop="1">
      <c r="A24" s="302" t="str">
        <f>IF(G23=3,"la personne est en danger,car elle est en",IF(G23=4,"risque arrêt cardiaque, car le parsonne est en zone"))</f>
        <v>la personne est en danger,car elle est en</v>
      </c>
      <c r="B24" s="302"/>
      <c r="C24" s="302"/>
      <c r="D24" s="31" t="s">
        <v>22</v>
      </c>
      <c r="E24" s="32">
        <f>G23</f>
        <v>3</v>
      </c>
      <c r="F24" s="260" t="str">
        <f>IF(B23&gt;F10,"validé","non validé")</f>
        <v>validé</v>
      </c>
      <c r="G24" s="268">
        <f>IF(F24="validé",1,IF(F24="non validé",2))</f>
        <v>1</v>
      </c>
      <c r="L24" s="248"/>
    </row>
    <row r="25" spans="1:12" s="129" customFormat="1" ht="16.5">
      <c r="A25" s="33"/>
      <c r="B25" s="33"/>
      <c r="C25" s="33"/>
      <c r="D25" s="35"/>
      <c r="E25" s="36"/>
      <c r="F25" s="34"/>
      <c r="G25" s="155"/>
    </row>
    <row r="26" spans="1:12" s="129" customFormat="1" ht="16.5">
      <c r="A26" s="33"/>
      <c r="B26" s="33"/>
      <c r="C26" s="33"/>
      <c r="D26" s="35"/>
      <c r="E26" s="36"/>
      <c r="F26" s="34"/>
      <c r="G26" s="155"/>
    </row>
    <row r="27" spans="1:12" s="129" customFormat="1" ht="16.5">
      <c r="A27" s="33"/>
      <c r="B27" s="33"/>
      <c r="C27" s="33"/>
      <c r="D27" s="35"/>
      <c r="E27" s="36"/>
      <c r="F27" s="34"/>
      <c r="G27" s="155"/>
    </row>
    <row r="28" spans="1:12" s="129" customFormat="1" ht="16.5">
      <c r="A28" s="33"/>
      <c r="B28" s="33"/>
      <c r="C28" s="33"/>
      <c r="D28" s="35"/>
      <c r="E28" s="36"/>
      <c r="F28" s="34"/>
      <c r="G28" s="155"/>
    </row>
    <row r="29" spans="1:12" s="129" customFormat="1" ht="16.5">
      <c r="A29" s="33"/>
      <c r="B29" s="33"/>
      <c r="C29" s="33"/>
      <c r="D29" s="35"/>
      <c r="E29" s="36"/>
      <c r="F29" s="34"/>
      <c r="G29" s="155"/>
    </row>
    <row r="30" spans="1:12" s="224" customFormat="1" ht="16.5">
      <c r="A30" s="33"/>
      <c r="B30" s="33"/>
      <c r="C30" s="33"/>
      <c r="D30" s="35"/>
      <c r="E30" s="36"/>
      <c r="F30" s="34"/>
      <c r="G30" s="155"/>
    </row>
    <row r="31" spans="1:12" s="224" customFormat="1" ht="16.5">
      <c r="A31" s="33"/>
      <c r="B31" s="33"/>
      <c r="C31" s="33"/>
      <c r="D31" s="35"/>
      <c r="E31" s="36"/>
      <c r="F31" s="34"/>
      <c r="G31" s="155"/>
    </row>
    <row r="32" spans="1:12" ht="16.5">
      <c r="A32" s="33"/>
      <c r="B32" s="34"/>
      <c r="C32" s="34"/>
      <c r="D32" s="35"/>
      <c r="E32" s="36"/>
      <c r="F32" s="22"/>
      <c r="G32" s="29"/>
    </row>
    <row r="33" spans="1:7" s="224" customFormat="1" ht="16.5">
      <c r="A33" s="33"/>
      <c r="B33" s="34"/>
      <c r="C33" s="34"/>
      <c r="D33" s="35"/>
      <c r="E33" s="36"/>
      <c r="F33" s="22"/>
      <c r="G33" s="29"/>
    </row>
    <row r="34" spans="1:7" ht="16.5">
      <c r="A34" s="33"/>
      <c r="B34" s="34"/>
      <c r="C34" s="34"/>
      <c r="D34" s="35"/>
      <c r="E34" s="36"/>
      <c r="F34" s="22"/>
      <c r="G34" s="29"/>
    </row>
    <row r="35" spans="1:7" ht="16.5">
      <c r="A35" s="35"/>
      <c r="B35" s="34"/>
      <c r="C35" s="34"/>
      <c r="D35" s="35"/>
      <c r="E35" s="36"/>
      <c r="F35" s="22"/>
      <c r="G35" s="29"/>
    </row>
    <row r="36" spans="1:7" ht="30" customHeight="1">
      <c r="A36" s="303" t="s">
        <v>182</v>
      </c>
      <c r="B36" s="304"/>
      <c r="C36" s="304"/>
      <c r="D36" s="304"/>
      <c r="E36" s="305"/>
      <c r="F36" s="305"/>
      <c r="G36" s="29"/>
    </row>
    <row r="37" spans="1:7" ht="16.5">
      <c r="A37" s="306" t="s">
        <v>180</v>
      </c>
      <c r="B37" s="307"/>
      <c r="C37" s="307"/>
      <c r="D37" s="307"/>
      <c r="E37" s="305"/>
      <c r="F37" s="305"/>
      <c r="G37" s="29"/>
    </row>
    <row r="38" spans="1:7" ht="44.25" customHeight="1">
      <c r="A38" s="277">
        <v>1</v>
      </c>
      <c r="B38" s="277">
        <v>2</v>
      </c>
      <c r="C38" s="309" t="s">
        <v>217</v>
      </c>
      <c r="D38" s="310"/>
      <c r="E38" s="153" t="s">
        <v>178</v>
      </c>
      <c r="F38" s="37">
        <f>B40*1000</f>
        <v>170</v>
      </c>
      <c r="G38" s="29"/>
    </row>
    <row r="39" spans="1:7" ht="17.25" thickBot="1">
      <c r="A39" s="254" t="s">
        <v>138</v>
      </c>
      <c r="B39" s="254" t="s">
        <v>139</v>
      </c>
      <c r="C39" s="311" t="s">
        <v>24</v>
      </c>
      <c r="D39" s="311"/>
      <c r="E39" s="311"/>
      <c r="F39" s="38"/>
      <c r="G39" s="29"/>
    </row>
    <row r="40" spans="1:7" ht="16.5" thickTop="1" thickBot="1">
      <c r="A40" s="208">
        <v>220</v>
      </c>
      <c r="B40" s="208">
        <f>VLOOKUP(A40,t_coupure_CA50V,2,0)</f>
        <v>0.17</v>
      </c>
      <c r="C40" s="312" t="s">
        <v>26</v>
      </c>
      <c r="D40" s="313"/>
      <c r="E40" s="313"/>
      <c r="F40" s="148">
        <f>F11</f>
        <v>213.49009900990097</v>
      </c>
      <c r="G40" s="146"/>
    </row>
    <row r="41" spans="1:7" s="129" customFormat="1" ht="15.75" thickTop="1">
      <c r="A41" s="144"/>
      <c r="B41" s="145"/>
      <c r="C41" s="143"/>
      <c r="D41" s="143"/>
      <c r="E41" s="131"/>
      <c r="F41" s="128"/>
      <c r="G41" s="146"/>
    </row>
    <row r="42" spans="1:7" ht="15.75">
      <c r="A42" s="314" t="s">
        <v>181</v>
      </c>
      <c r="B42" s="315"/>
      <c r="C42" s="315"/>
      <c r="D42" s="315"/>
      <c r="E42" s="4"/>
      <c r="F42" s="39"/>
    </row>
    <row r="43" spans="1:7" ht="41.25" customHeight="1">
      <c r="A43" s="276">
        <v>1</v>
      </c>
      <c r="B43" s="276" t="s">
        <v>218</v>
      </c>
      <c r="C43" s="316" t="s">
        <v>28</v>
      </c>
      <c r="D43" s="317"/>
      <c r="E43" s="154" t="s">
        <v>179</v>
      </c>
      <c r="F43" s="40">
        <f>B45*1000</f>
        <v>50</v>
      </c>
    </row>
    <row r="44" spans="1:7" ht="39" thickBot="1">
      <c r="A44" s="275" t="s">
        <v>167</v>
      </c>
      <c r="B44" s="275" t="s">
        <v>27</v>
      </c>
      <c r="C44" s="311" t="s">
        <v>24</v>
      </c>
      <c r="D44" s="311"/>
      <c r="E44" s="311"/>
      <c r="F44" s="39"/>
    </row>
    <row r="45" spans="1:7" ht="16.5" thickTop="1" thickBot="1">
      <c r="A45" s="208">
        <v>220</v>
      </c>
      <c r="B45" s="208">
        <f>VLOOKUP(A45,t_coupure_CA25V,2,0)</f>
        <v>0.05</v>
      </c>
      <c r="C45" s="312" t="s">
        <v>26</v>
      </c>
      <c r="D45" s="313"/>
      <c r="E45" s="313"/>
      <c r="F45" s="148">
        <f>F11</f>
        <v>213.49009900990097</v>
      </c>
      <c r="G45" s="146"/>
    </row>
    <row r="46" spans="1:7" ht="15.75" thickTop="1">
      <c r="B46"/>
      <c r="C46" s="41"/>
      <c r="D46" s="42"/>
      <c r="E46" s="42"/>
      <c r="F46" s="42"/>
    </row>
    <row r="47" spans="1:7" ht="15">
      <c r="B47"/>
      <c r="C47" s="41"/>
      <c r="D47" s="42"/>
      <c r="E47" s="42"/>
      <c r="F47" s="42"/>
    </row>
    <row r="48" spans="1:7" s="129" customFormat="1" ht="15">
      <c r="C48" s="41"/>
      <c r="D48" s="130"/>
      <c r="E48" s="130"/>
      <c r="F48" s="130"/>
    </row>
    <row r="49" spans="1:18" ht="15">
      <c r="B49"/>
      <c r="C49" s="41"/>
      <c r="D49" s="42"/>
      <c r="E49" s="42"/>
      <c r="F49" s="42"/>
      <c r="Q49" s="63"/>
    </row>
    <row r="50" spans="1:18" ht="15">
      <c r="B50"/>
      <c r="C50" s="41"/>
      <c r="D50" s="42"/>
      <c r="E50" s="42"/>
      <c r="F50" s="42"/>
    </row>
    <row r="51" spans="1:18" ht="15">
      <c r="B51"/>
      <c r="C51" s="41"/>
      <c r="D51" s="42"/>
      <c r="E51" s="42"/>
      <c r="F51" s="42"/>
    </row>
    <row r="52" spans="1:18" ht="15">
      <c r="B52"/>
      <c r="C52" s="41"/>
      <c r="D52" s="42"/>
      <c r="E52" s="42"/>
      <c r="F52" s="42"/>
    </row>
    <row r="53" spans="1:18" ht="17.850000000000001" customHeight="1" thickBot="1">
      <c r="A53" s="308" t="s">
        <v>29</v>
      </c>
      <c r="B53" s="308"/>
      <c r="C53" s="308"/>
      <c r="D53" s="308"/>
      <c r="E53" s="19"/>
      <c r="F53" s="26"/>
    </row>
    <row r="54" spans="1:18" ht="16.5" thickTop="1" thickBot="1">
      <c r="A54" s="43"/>
      <c r="B54" s="319" t="s">
        <v>30</v>
      </c>
      <c r="C54" s="319"/>
      <c r="D54" s="319"/>
      <c r="E54" s="281" t="s">
        <v>31</v>
      </c>
      <c r="F54" s="286">
        <v>10</v>
      </c>
    </row>
    <row r="55" spans="1:18" ht="59.25" customHeight="1" thickTop="1" thickBot="1">
      <c r="A55" s="320" t="s">
        <v>185</v>
      </c>
      <c r="B55" s="321"/>
      <c r="C55" s="321"/>
      <c r="D55" s="322"/>
      <c r="E55" s="9" t="s">
        <v>32</v>
      </c>
      <c r="F55" s="287">
        <f>F8+F54</f>
        <v>12.277227722772277</v>
      </c>
    </row>
    <row r="56" spans="1:18" ht="19.5" customHeight="1" thickTop="1" thickBot="1">
      <c r="A56" s="274">
        <v>1</v>
      </c>
      <c r="B56" s="2" t="s">
        <v>33</v>
      </c>
      <c r="C56" s="45" t="s">
        <v>34</v>
      </c>
      <c r="D56" s="274">
        <v>2</v>
      </c>
      <c r="E56" s="9" t="s">
        <v>12</v>
      </c>
      <c r="F56" s="46">
        <v>0.03</v>
      </c>
    </row>
    <row r="57" spans="1:18" ht="19.350000000000001" customHeight="1" thickTop="1" thickBot="1">
      <c r="A57" s="44"/>
      <c r="B57" s="323" t="s">
        <v>35</v>
      </c>
      <c r="C57" s="323"/>
      <c r="D57" s="323"/>
      <c r="E57" s="47" t="s">
        <v>36</v>
      </c>
      <c r="F57" s="48"/>
      <c r="H57" s="49"/>
      <c r="I57" s="50"/>
      <c r="J57" s="296"/>
      <c r="K57" s="296"/>
      <c r="L57" s="52"/>
      <c r="M57" s="53"/>
    </row>
    <row r="58" spans="1:18" ht="35.1" customHeight="1" thickTop="1">
      <c r="A58" s="44"/>
      <c r="B58" s="323" t="s">
        <v>37</v>
      </c>
      <c r="C58" s="323"/>
      <c r="D58" s="323"/>
      <c r="E58" s="54"/>
      <c r="F58" s="288">
        <f>F8/F56</f>
        <v>75.907590759075902</v>
      </c>
      <c r="H58" s="55"/>
      <c r="I58" s="55"/>
      <c r="J58" s="296"/>
      <c r="K58" s="296"/>
      <c r="L58" s="56"/>
      <c r="M58" s="57"/>
    </row>
    <row r="59" spans="1:18" ht="22.35" customHeight="1" thickBot="1">
      <c r="A59" s="324" t="s">
        <v>38</v>
      </c>
      <c r="B59" s="324"/>
      <c r="C59" s="324"/>
      <c r="D59" s="324"/>
      <c r="E59" s="324"/>
      <c r="F59" s="324"/>
      <c r="H59" s="55"/>
      <c r="I59" s="55"/>
      <c r="J59" s="51"/>
      <c r="K59" s="56"/>
      <c r="L59" s="56"/>
      <c r="M59" s="57"/>
    </row>
    <row r="60" spans="1:18" ht="48" customHeight="1" thickTop="1" thickBot="1">
      <c r="A60" s="151" t="s">
        <v>39</v>
      </c>
      <c r="B60" s="58" t="s">
        <v>40</v>
      </c>
      <c r="C60" s="325" t="s">
        <v>183</v>
      </c>
      <c r="D60" s="307"/>
      <c r="E60" s="307"/>
      <c r="F60" s="59">
        <v>0.04</v>
      </c>
    </row>
    <row r="61" spans="1:18" ht="15.75" thickTop="1">
      <c r="A61" s="327"/>
      <c r="B61" s="328"/>
      <c r="C61" s="256"/>
      <c r="D61" s="253" t="s">
        <v>41</v>
      </c>
      <c r="E61" s="253"/>
      <c r="F61" s="60">
        <f>F60*1000</f>
        <v>40</v>
      </c>
    </row>
    <row r="62" spans="1:18" ht="15">
      <c r="A62" s="326" t="s">
        <v>42</v>
      </c>
      <c r="B62" s="326"/>
      <c r="C62" s="326"/>
      <c r="D62" s="326"/>
      <c r="E62" s="326"/>
      <c r="F62"/>
      <c r="N62" s="18"/>
    </row>
    <row r="63" spans="1:18" ht="15">
      <c r="A63" s="318" t="str">
        <f>IF(F61&lt;F38,"le temps de fonctionnement est &lt; au temps de coupure","non validé")</f>
        <v>le temps de fonctionnement est &lt; au temps de coupure</v>
      </c>
      <c r="B63" s="318"/>
      <c r="C63" s="318"/>
      <c r="D63" s="318"/>
      <c r="E63" s="318"/>
      <c r="F63" s="61" t="str">
        <f>IF(F61&lt;F38,"validé","non validé")</f>
        <v>validé</v>
      </c>
      <c r="G63" s="269">
        <f>IF(F63="validé",1,IF(F63="non validé",2))</f>
        <v>1</v>
      </c>
    </row>
    <row r="64" spans="1:18" ht="15.75">
      <c r="A64" s="330" t="s">
        <v>43</v>
      </c>
      <c r="B64" s="330"/>
      <c r="C64" s="330"/>
      <c r="D64" s="330"/>
      <c r="E64" s="330"/>
      <c r="F64"/>
      <c r="G64" s="108"/>
      <c r="Q64" s="331"/>
      <c r="R64" s="331"/>
    </row>
    <row r="65" spans="1:14" ht="15">
      <c r="A65" s="332" t="str">
        <f>IF(F61&lt;F43,"le temps de fonctionnement est &lt; au temps de coupure","temps de coupure trop long")</f>
        <v>le temps de fonctionnement est &lt; au temps de coupure</v>
      </c>
      <c r="B65" s="332"/>
      <c r="C65" s="332"/>
      <c r="D65" s="332"/>
      <c r="E65" s="332"/>
      <c r="F65" s="61" t="str">
        <f>IF(F61&lt;F43,"validé","non validé")</f>
        <v>validé</v>
      </c>
      <c r="G65" s="269">
        <f>IF(F65="validé",1,IF(F65="non validé",2))</f>
        <v>1</v>
      </c>
    </row>
    <row r="66" spans="1:14" ht="15" thickBot="1">
      <c r="A66" s="305"/>
      <c r="B66" s="305"/>
      <c r="C66" s="305"/>
      <c r="D66" s="305"/>
      <c r="E66" s="305"/>
      <c r="F66" s="305"/>
      <c r="G66" s="305"/>
    </row>
    <row r="67" spans="1:14" ht="42" customHeight="1" thickTop="1" thickBot="1">
      <c r="A67" s="152" t="s">
        <v>44</v>
      </c>
      <c r="B67" s="64" t="s">
        <v>45</v>
      </c>
      <c r="C67" s="333" t="s">
        <v>184</v>
      </c>
      <c r="D67" s="334"/>
      <c r="E67" s="334"/>
      <c r="F67" s="65">
        <v>0.15</v>
      </c>
      <c r="H67" s="335"/>
      <c r="I67" s="335"/>
      <c r="J67" s="335"/>
      <c r="K67" s="335"/>
      <c r="L67" s="335"/>
      <c r="M67" s="335"/>
      <c r="N67" s="335"/>
    </row>
    <row r="68" spans="1:14" ht="15.75" thickTop="1">
      <c r="A68" s="257"/>
      <c r="B68" s="257"/>
      <c r="C68" s="337" t="s">
        <v>47</v>
      </c>
      <c r="D68" s="337"/>
      <c r="E68" s="338"/>
      <c r="F68" s="66">
        <f>F67*1000</f>
        <v>150</v>
      </c>
    </row>
    <row r="69" spans="1:14" ht="15">
      <c r="A69" s="326" t="s">
        <v>42</v>
      </c>
      <c r="B69" s="326"/>
      <c r="C69" s="326"/>
      <c r="D69" s="326"/>
      <c r="E69" s="326"/>
      <c r="F69" s="67"/>
    </row>
    <row r="70" spans="1:14" ht="15">
      <c r="A70" s="336" t="str">
        <f>IF(F68&lt;F43,"le temps de fonctionnement est &lt; au temps de coupure","temps de coupure trop long")</f>
        <v>temps de coupure trop long</v>
      </c>
      <c r="B70" s="336"/>
      <c r="C70" s="336"/>
      <c r="D70" s="336"/>
      <c r="E70" s="336"/>
      <c r="F70" s="61" t="str">
        <f>IF(F68&lt;F38,"validé","non validé")</f>
        <v>validé</v>
      </c>
      <c r="G70" s="62">
        <f>IF(F70="validé",1,IF(F70="non validé",2))</f>
        <v>1</v>
      </c>
    </row>
    <row r="71" spans="1:14" ht="15">
      <c r="A71" s="330" t="s">
        <v>43</v>
      </c>
      <c r="B71" s="330"/>
      <c r="C71" s="330"/>
      <c r="D71" s="330"/>
      <c r="E71" s="330"/>
      <c r="F71"/>
    </row>
    <row r="72" spans="1:14" ht="15">
      <c r="A72" s="329" t="str">
        <f>IF(F68&lt;F43,"le temps de fonctionnement est &lt; au temps de coupure","temps de coupure trop long")</f>
        <v>temps de coupure trop long</v>
      </c>
      <c r="B72" s="329"/>
      <c r="C72" s="329"/>
      <c r="D72" s="329"/>
      <c r="E72" s="329"/>
      <c r="F72" s="61" t="str">
        <f>IF(F68&lt;F43,"validé","non validé")</f>
        <v>non validé</v>
      </c>
      <c r="G72" s="62">
        <f>IF(F72="validé",1,IF(F72="non validé",2))</f>
        <v>2</v>
      </c>
      <c r="H72" s="68"/>
    </row>
    <row r="73" spans="1:14" ht="16.5">
      <c r="B73"/>
      <c r="C73"/>
      <c r="D73"/>
    </row>
    <row r="74" spans="1:14" ht="16.5">
      <c r="B74"/>
      <c r="C74"/>
      <c r="D74"/>
    </row>
    <row r="75" spans="1:14" ht="16.5">
      <c r="B75"/>
      <c r="C75"/>
      <c r="D75"/>
    </row>
    <row r="76" spans="1:14" ht="16.5">
      <c r="B76"/>
      <c r="C76"/>
      <c r="D76"/>
    </row>
    <row r="77" spans="1:14" ht="16.5">
      <c r="B77"/>
      <c r="C77"/>
      <c r="D77"/>
    </row>
    <row r="78" spans="1:14" ht="16.5">
      <c r="B78"/>
      <c r="C78"/>
      <c r="D78"/>
    </row>
    <row r="79" spans="1:14" ht="16.5">
      <c r="B79"/>
      <c r="C79"/>
      <c r="D79"/>
      <c r="I79" s="70"/>
    </row>
    <row r="80" spans="1:14" ht="16.5">
      <c r="A80" s="63"/>
      <c r="B80" s="71"/>
      <c r="C80" s="71"/>
      <c r="D80" s="71"/>
    </row>
    <row r="81" spans="6:6" ht="16.5"/>
    <row r="82" spans="6:6" ht="16.5"/>
    <row r="83" spans="6:6" ht="16.5"/>
    <row r="84" spans="6:6" ht="16.5"/>
    <row r="85" spans="6:6" ht="16.5"/>
    <row r="86" spans="6:6" ht="16.5"/>
    <row r="87" spans="6:6" ht="16.5"/>
    <row r="88" spans="6:6" ht="16.5"/>
    <row r="89" spans="6:6" ht="16.5"/>
    <row r="90" spans="6:6" ht="16.5"/>
    <row r="91" spans="6:6" ht="16.5"/>
    <row r="92" spans="6:6" ht="16.5">
      <c r="F92"/>
    </row>
    <row r="93" spans="6:6" ht="16.5"/>
    <row r="94" spans="6:6" ht="16.5"/>
    <row r="95" spans="6:6" ht="16.5"/>
    <row r="96" spans="6:6" ht="16.5"/>
    <row r="97" spans="6:6" ht="16.5"/>
    <row r="98" spans="6:6" ht="16.5">
      <c r="F98"/>
    </row>
    <row r="99" spans="6:6" ht="16.5"/>
    <row r="100" spans="6:6" ht="24.6" customHeight="1">
      <c r="F100"/>
    </row>
    <row r="101" spans="6:6" ht="24.6" customHeight="1">
      <c r="F101"/>
    </row>
    <row r="102" spans="6:6" ht="24.6" customHeight="1">
      <c r="F102"/>
    </row>
    <row r="103" spans="6:6" ht="24.6" customHeight="1">
      <c r="F103"/>
    </row>
    <row r="104" spans="6:6" ht="24.6" customHeight="1">
      <c r="F104"/>
    </row>
    <row r="105" spans="6:6" ht="24.6" customHeight="1">
      <c r="F105"/>
    </row>
    <row r="1048562" ht="12.75" customHeight="1"/>
    <row r="1048563" ht="12.75" customHeight="1"/>
    <row r="1048564" ht="12.75" customHeight="1"/>
    <row r="1048565" ht="12.75" customHeight="1"/>
  </sheetData>
  <dataConsolidate/>
  <mergeCells count="52">
    <mergeCell ref="A72:E72"/>
    <mergeCell ref="A64:E64"/>
    <mergeCell ref="Q64:R64"/>
    <mergeCell ref="A65:E65"/>
    <mergeCell ref="A66:G66"/>
    <mergeCell ref="C67:E67"/>
    <mergeCell ref="H67:N67"/>
    <mergeCell ref="A69:E69"/>
    <mergeCell ref="A70:E70"/>
    <mergeCell ref="A71:E71"/>
    <mergeCell ref="C68:E68"/>
    <mergeCell ref="A63:E63"/>
    <mergeCell ref="B54:D54"/>
    <mergeCell ref="A55:D55"/>
    <mergeCell ref="B57:D57"/>
    <mergeCell ref="J57:K57"/>
    <mergeCell ref="B58:D58"/>
    <mergeCell ref="J58:K58"/>
    <mergeCell ref="A59:F59"/>
    <mergeCell ref="C60:E60"/>
    <mergeCell ref="A62:E62"/>
    <mergeCell ref="A61:B61"/>
    <mergeCell ref="A53:D53"/>
    <mergeCell ref="C38:D38"/>
    <mergeCell ref="C39:E39"/>
    <mergeCell ref="C40:E40"/>
    <mergeCell ref="A42:D42"/>
    <mergeCell ref="C43:D43"/>
    <mergeCell ref="C44:E44"/>
    <mergeCell ref="C45:E45"/>
    <mergeCell ref="C22:E22"/>
    <mergeCell ref="C23:E23"/>
    <mergeCell ref="A24:C24"/>
    <mergeCell ref="A36:D36"/>
    <mergeCell ref="E36:F37"/>
    <mergeCell ref="A37:D37"/>
    <mergeCell ref="A9:D9"/>
    <mergeCell ref="A12:F12"/>
    <mergeCell ref="A13:C13"/>
    <mergeCell ref="A21:E21"/>
    <mergeCell ref="A10:D10"/>
    <mergeCell ref="A11:D11"/>
    <mergeCell ref="L5:L7"/>
    <mergeCell ref="A6:D6"/>
    <mergeCell ref="A7:D7"/>
    <mergeCell ref="A1:L1"/>
    <mergeCell ref="A8:D8"/>
    <mergeCell ref="A2:D2"/>
    <mergeCell ref="A3:D3"/>
    <mergeCell ref="A4:D4"/>
    <mergeCell ref="A5:D5"/>
    <mergeCell ref="K5:K7"/>
  </mergeCells>
  <conditionalFormatting sqref="G70">
    <cfRule type="cellIs" priority="53" stopIfTrue="1" operator="equal">
      <formula>0</formula>
    </cfRule>
  </conditionalFormatting>
  <conditionalFormatting sqref="A72">
    <cfRule type="expression" dxfId="21" priority="57" stopIfTrue="1">
      <formula>0</formula>
    </cfRule>
  </conditionalFormatting>
  <conditionalFormatting sqref="B15">
    <cfRule type="cellIs" dxfId="20" priority="37" operator="equal">
      <formula>"G22=2"</formula>
    </cfRule>
    <cfRule type="cellIs" dxfId="19" priority="38" operator="equal">
      <formula>"G2=2"</formula>
    </cfRule>
  </conditionalFormatting>
  <conditionalFormatting sqref="B23">
    <cfRule type="cellIs" dxfId="18" priority="18" operator="lessThan">
      <formula>$F$14</formula>
    </cfRule>
    <cfRule type="cellIs" dxfId="17" priority="29" operator="lessThan">
      <formula>$F$14</formula>
    </cfRule>
    <cfRule type="cellIs" dxfId="16" priority="30" operator="equal">
      <formula>$G$24</formula>
    </cfRule>
  </conditionalFormatting>
  <conditionalFormatting sqref="F24">
    <cfRule type="containsText" dxfId="15" priority="3" operator="containsText" text="non validé">
      <formula>NOT(ISERROR(SEARCH("non validé",F24)))</formula>
    </cfRule>
    <cfRule type="containsText" dxfId="14" priority="4" operator="containsText" text="validé">
      <formula>NOT(ISERROR(SEARCH("validé",F24)))</formula>
    </cfRule>
    <cfRule type="containsText" dxfId="13" priority="27" operator="containsText" text="non validé">
      <formula>NOT(ISERROR(SEARCH("non validé",F24)))</formula>
    </cfRule>
  </conditionalFormatting>
  <conditionalFormatting sqref="F9">
    <cfRule type="cellIs" dxfId="12" priority="16" operator="lessThan">
      <formula>$F$45</formula>
    </cfRule>
    <cfRule type="cellIs" dxfId="11" priority="17" operator="lessThan">
      <formula>$F$40</formula>
    </cfRule>
  </conditionalFormatting>
  <conditionalFormatting sqref="A40">
    <cfRule type="cellIs" dxfId="10" priority="15" operator="lessThan">
      <formula>$F$11</formula>
    </cfRule>
  </conditionalFormatting>
  <conditionalFormatting sqref="A45">
    <cfRule type="cellIs" dxfId="9" priority="14" operator="lessThan">
      <formula>$F$11</formula>
    </cfRule>
  </conditionalFormatting>
  <conditionalFormatting sqref="F70">
    <cfRule type="containsText" dxfId="8" priority="13" operator="containsText" text="non validé">
      <formula>NOT(ISERROR(SEARCH("non validé",F70)))</formula>
    </cfRule>
  </conditionalFormatting>
  <conditionalFormatting sqref="F72">
    <cfRule type="containsText" dxfId="7" priority="12" operator="containsText" text="non validé">
      <formula>NOT(ISERROR(SEARCH("non validé",F72)))</formula>
    </cfRule>
  </conditionalFormatting>
  <conditionalFormatting sqref="F15">
    <cfRule type="containsText" dxfId="6" priority="7" operator="containsText" text="non validé">
      <formula>NOT(ISERROR(SEARCH("non validé",F15)))</formula>
    </cfRule>
    <cfRule type="containsText" dxfId="5" priority="9" operator="containsText" text="Validé">
      <formula>NOT(ISERROR(SEARCH("Validé",F15)))</formula>
    </cfRule>
  </conditionalFormatting>
  <conditionalFormatting sqref="A15">
    <cfRule type="cellIs" dxfId="4" priority="8" operator="lessThan">
      <formula>$F$11</formula>
    </cfRule>
  </conditionalFormatting>
  <conditionalFormatting sqref="F63">
    <cfRule type="containsText" dxfId="3" priority="2" operator="containsText" text="non validé">
      <formula>NOT(ISERROR(SEARCH("non validé",F63)))</formula>
    </cfRule>
  </conditionalFormatting>
  <conditionalFormatting sqref="F65">
    <cfRule type="containsText" dxfId="2" priority="1" operator="containsText" text="non validé">
      <formula>NOT(ISERROR(SEARCH("non validé",F65)))</formula>
    </cfRule>
  </conditionalFormatting>
  <dataValidations count="12">
    <dataValidation type="list" allowBlank="1" showInputMessage="1" showErrorMessage="1" sqref="B23">
      <formula1>INDIRECT(A23)</formula1>
    </dataValidation>
    <dataValidation type="list" allowBlank="1" showInputMessage="1" showErrorMessage="1" sqref="A23">
      <formula1>zones_1_4</formula1>
    </dataValidation>
    <dataValidation type="list" allowBlank="1" showInputMessage="1" showErrorMessage="1" sqref="C56">
      <formula1>sensibilité_BS_MS_HS</formula1>
    </dataValidation>
    <dataValidation type="list" allowBlank="1" showInputMessage="1" showErrorMessage="1" sqref="F56">
      <formula1>INDIRECT(C56)</formula1>
    </dataValidation>
    <dataValidation type="list" allowBlank="1" showInputMessage="1" showErrorMessage="1" sqref="B60">
      <formula1>courbe_G_instantané</formula1>
    </dataValidation>
    <dataValidation type="list" allowBlank="1" showInputMessage="1" showErrorMessage="1" sqref="F60 F67">
      <formula1>INDIRECT(B60)</formula1>
    </dataValidation>
    <dataValidation type="list" allowBlank="1" showInputMessage="1" showErrorMessage="1" sqref="B67">
      <formula1>courbe_S_sélectif</formula1>
    </dataValidation>
    <dataValidation type="list" allowBlank="1" showInputMessage="1" showErrorMessage="1" sqref="F54">
      <formula1>In_disjoncteur</formula1>
    </dataValidation>
    <dataValidation type="list" allowBlank="1" showInputMessage="1" showErrorMessage="1" sqref="A40">
      <formula1>Uc_présumée</formula1>
    </dataValidation>
    <dataValidation type="list" allowBlank="1" showInputMessage="1" showErrorMessage="1" sqref="A45">
      <formula1>Uc_présumée_UL_25V</formula1>
    </dataValidation>
    <dataValidation type="list" allowBlank="1" showInputMessage="1" showErrorMessage="1" sqref="B15">
      <formula1>R_personne</formula1>
    </dataValidation>
    <dataValidation type="list" allowBlank="1" showInputMessage="1" showErrorMessage="1" sqref="A15">
      <formula1>tension_de_contact</formula1>
    </dataValidation>
  </dataValidations>
  <printOptions headings="1"/>
  <pageMargins left="0.19645669291338586" right="0.19645669291338586" top="0.59055118110236227" bottom="0.59055118110236227" header="0.19645669291338586" footer="0.19645669291338586"/>
  <pageSetup paperSize="8" scale="96" fitToWidth="0" fitToHeight="0" pageOrder="overThenDown" orientation="landscape" useFirstPageNumber="1" r:id="rId1"/>
  <headerFooter alignWithMargins="0">
    <oddHeader>&amp;C&amp;A</oddHeader>
    <oddFooter>&amp;CPage &amp;P</oddFooter>
  </headerFooter>
  <rowBreaks count="2" manualBreakCount="2">
    <brk id="34" max="16383" man="1"/>
    <brk id="47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32"/>
  <sheetViews>
    <sheetView view="pageLayout" zoomScale="30" zoomScaleNormal="44" zoomScalePageLayoutView="30" workbookViewId="0">
      <selection sqref="A1:U36"/>
    </sheetView>
  </sheetViews>
  <sheetFormatPr baseColWidth="10" defaultRowHeight="14.25"/>
  <cols>
    <col min="1" max="1" width="4" customWidth="1"/>
    <col min="2" max="2" width="12.625" bestFit="1" customWidth="1"/>
    <col min="3" max="3" width="17.125" customWidth="1"/>
    <col min="4" max="4" width="9.125" bestFit="1" customWidth="1"/>
    <col min="5" max="5" width="8.625" bestFit="1" customWidth="1"/>
    <col min="6" max="6" width="9.625" bestFit="1" customWidth="1"/>
    <col min="7" max="7" width="5.5" customWidth="1"/>
    <col min="8" max="8" width="27" customWidth="1"/>
    <col min="9" max="9" width="14.25" bestFit="1" customWidth="1"/>
    <col min="10" max="10" width="14.625" bestFit="1" customWidth="1"/>
    <col min="11" max="11" width="14.25" bestFit="1" customWidth="1"/>
    <col min="12" max="12" width="15" bestFit="1" customWidth="1"/>
    <col min="13" max="13" width="16.25" customWidth="1"/>
    <col min="14" max="14" width="19.5" customWidth="1"/>
    <col min="15" max="15" width="12" style="194" customWidth="1"/>
    <col min="16" max="16" width="16.625" customWidth="1"/>
    <col min="17" max="17" width="6.5" customWidth="1"/>
    <col min="18" max="18" width="13" customWidth="1"/>
  </cols>
  <sheetData>
    <row r="3" spans="2:20">
      <c r="J3" s="341" t="s">
        <v>48</v>
      </c>
      <c r="K3" s="341"/>
      <c r="L3" s="341"/>
      <c r="M3" s="341"/>
      <c r="N3" s="341"/>
      <c r="O3" s="102"/>
    </row>
    <row r="4" spans="2:20">
      <c r="J4" s="138" t="s">
        <v>49</v>
      </c>
      <c r="K4" s="156"/>
      <c r="L4" s="156"/>
      <c r="M4" s="156"/>
      <c r="N4" s="156"/>
      <c r="O4" s="101"/>
      <c r="Q4" s="193"/>
      <c r="R4" s="193"/>
    </row>
    <row r="5" spans="2:20" s="129" customFormat="1">
      <c r="J5" s="138" t="s">
        <v>147</v>
      </c>
      <c r="K5" s="156"/>
      <c r="L5" s="156"/>
      <c r="M5" s="156"/>
      <c r="N5" s="156"/>
      <c r="O5" s="101"/>
      <c r="R5" s="102"/>
    </row>
    <row r="6" spans="2:20">
      <c r="J6" s="138" t="s">
        <v>50</v>
      </c>
      <c r="K6" s="156"/>
      <c r="L6" s="156"/>
      <c r="M6" s="156"/>
      <c r="N6" s="156"/>
      <c r="O6" s="101"/>
      <c r="R6" s="102"/>
    </row>
    <row r="7" spans="2:20" ht="15">
      <c r="B7" s="341" t="s">
        <v>48</v>
      </c>
      <c r="C7" s="341"/>
      <c r="D7" s="341"/>
      <c r="E7" s="341"/>
      <c r="F7" s="341"/>
      <c r="J7" s="157" t="s">
        <v>56</v>
      </c>
      <c r="K7" s="138" t="s">
        <v>195</v>
      </c>
      <c r="L7" s="138" t="s">
        <v>18</v>
      </c>
      <c r="M7" s="138" t="s">
        <v>19</v>
      </c>
      <c r="N7" s="138" t="s">
        <v>20</v>
      </c>
      <c r="O7" s="102"/>
      <c r="P7" s="203" t="s">
        <v>56</v>
      </c>
      <c r="Q7" s="205">
        <v>25</v>
      </c>
      <c r="S7" s="140" t="s">
        <v>143</v>
      </c>
      <c r="T7" s="140">
        <v>1500</v>
      </c>
    </row>
    <row r="8" spans="2:20" ht="15">
      <c r="B8" s="124" t="s">
        <v>51</v>
      </c>
      <c r="C8" s="124" t="s">
        <v>52</v>
      </c>
      <c r="D8" s="124" t="s">
        <v>53</v>
      </c>
      <c r="E8" s="124" t="s">
        <v>54</v>
      </c>
      <c r="F8" s="124" t="s">
        <v>55</v>
      </c>
      <c r="J8" s="158">
        <v>25</v>
      </c>
      <c r="K8" s="138">
        <v>5000</v>
      </c>
      <c r="L8" s="138">
        <v>2500</v>
      </c>
      <c r="M8" s="138">
        <v>1000</v>
      </c>
      <c r="N8" s="138">
        <v>500</v>
      </c>
      <c r="O8" s="102"/>
      <c r="P8" s="204" t="s">
        <v>195</v>
      </c>
      <c r="Q8" s="205">
        <f>VLOOKUP(Q7,R_p_tout,2,0)</f>
        <v>5000</v>
      </c>
      <c r="S8" s="140" t="s">
        <v>144</v>
      </c>
      <c r="T8" s="140">
        <v>1000</v>
      </c>
    </row>
    <row r="9" spans="2:20" ht="15">
      <c r="B9" s="125">
        <v>25</v>
      </c>
      <c r="C9" s="124">
        <v>5000</v>
      </c>
      <c r="D9" s="124">
        <v>2500</v>
      </c>
      <c r="E9" s="124">
        <v>1000</v>
      </c>
      <c r="F9" s="124">
        <v>500</v>
      </c>
      <c r="J9" s="158">
        <v>50</v>
      </c>
      <c r="K9" s="138">
        <v>4000</v>
      </c>
      <c r="L9" s="138">
        <v>2000</v>
      </c>
      <c r="M9" s="138">
        <v>875</v>
      </c>
      <c r="N9" s="138">
        <v>440</v>
      </c>
      <c r="O9" s="102"/>
      <c r="P9" s="204" t="s">
        <v>196</v>
      </c>
      <c r="Q9" s="205">
        <f>VLOOKUP(Q7,R_p_tout,3,0)</f>
        <v>2500</v>
      </c>
      <c r="S9" s="140" t="s">
        <v>146</v>
      </c>
      <c r="T9" s="140">
        <v>650</v>
      </c>
    </row>
    <row r="10" spans="2:20" ht="15">
      <c r="B10" s="125">
        <v>50</v>
      </c>
      <c r="C10" s="124">
        <v>4000</v>
      </c>
      <c r="D10" s="124">
        <v>2000</v>
      </c>
      <c r="E10" s="124">
        <v>875</v>
      </c>
      <c r="F10" s="124">
        <v>440</v>
      </c>
      <c r="J10" s="158">
        <v>250</v>
      </c>
      <c r="K10" s="126">
        <v>1500</v>
      </c>
      <c r="L10" s="138">
        <v>1000</v>
      </c>
      <c r="M10" s="138">
        <v>650</v>
      </c>
      <c r="N10" s="138">
        <v>325</v>
      </c>
      <c r="O10" s="102"/>
      <c r="P10" s="204" t="s">
        <v>197</v>
      </c>
      <c r="Q10" s="205">
        <f>VLOOKUP(Q7,R_p_tout,4,0)</f>
        <v>1000</v>
      </c>
      <c r="S10" s="140" t="s">
        <v>145</v>
      </c>
      <c r="T10" s="140">
        <v>325</v>
      </c>
    </row>
    <row r="11" spans="2:20" ht="15">
      <c r="B11" s="125">
        <v>250</v>
      </c>
      <c r="C11" s="126">
        <v>1500</v>
      </c>
      <c r="D11" s="133">
        <v>1000</v>
      </c>
      <c r="E11" s="133">
        <v>650</v>
      </c>
      <c r="F11" s="133">
        <v>325</v>
      </c>
      <c r="J11" s="158">
        <v>251</v>
      </c>
      <c r="K11" s="138">
        <v>1000</v>
      </c>
      <c r="L11" s="138">
        <v>1000</v>
      </c>
      <c r="M11" s="138">
        <v>650</v>
      </c>
      <c r="N11" s="138">
        <v>325</v>
      </c>
      <c r="O11" s="102"/>
      <c r="P11" s="204" t="s">
        <v>198</v>
      </c>
      <c r="Q11" s="205">
        <f>VLOOKUP(Q7,R_p_tout,5,0)</f>
        <v>500</v>
      </c>
    </row>
    <row r="12" spans="2:20">
      <c r="B12" s="125">
        <v>251</v>
      </c>
      <c r="C12" s="124">
        <v>1000</v>
      </c>
      <c r="D12" s="133">
        <v>1000</v>
      </c>
      <c r="E12" s="133">
        <v>650</v>
      </c>
      <c r="F12" s="133">
        <v>325</v>
      </c>
    </row>
    <row r="13" spans="2:20">
      <c r="I13" s="101"/>
      <c r="J13" s="102"/>
      <c r="K13" s="101"/>
      <c r="L13" s="101"/>
      <c r="M13" s="101"/>
      <c r="N13" s="101"/>
      <c r="O13" s="101"/>
    </row>
    <row r="14" spans="2:20" ht="48.75" customHeight="1">
      <c r="H14" s="339" t="s">
        <v>48</v>
      </c>
      <c r="I14" s="339"/>
      <c r="J14" s="339"/>
      <c r="K14" s="339"/>
      <c r="L14" s="339"/>
      <c r="M14" s="339"/>
      <c r="N14" s="101"/>
      <c r="O14" s="101"/>
    </row>
    <row r="15" spans="2:20" ht="19.5" customHeight="1">
      <c r="E15" s="77"/>
      <c r="F15" s="77"/>
      <c r="H15" s="241" t="s">
        <v>56</v>
      </c>
      <c r="I15" s="340" t="s">
        <v>200</v>
      </c>
      <c r="J15" s="340"/>
      <c r="K15" s="340"/>
      <c r="L15" s="340"/>
      <c r="M15" s="239"/>
      <c r="N15" s="231"/>
      <c r="O15" s="231"/>
    </row>
    <row r="16" spans="2:20" ht="15">
      <c r="H16" s="235" t="s">
        <v>203</v>
      </c>
      <c r="I16" s="237" t="s">
        <v>17</v>
      </c>
      <c r="J16" s="238" t="s">
        <v>18</v>
      </c>
      <c r="K16" s="238" t="s">
        <v>19</v>
      </c>
      <c r="L16" s="238" t="s">
        <v>20</v>
      </c>
      <c r="M16" s="238" t="s">
        <v>50</v>
      </c>
      <c r="N16" s="229"/>
      <c r="O16" s="229"/>
    </row>
    <row r="17" spans="3:15" s="127" customFormat="1" ht="21.75" customHeight="1">
      <c r="D17" s="127" t="s">
        <v>148</v>
      </c>
      <c r="E17" s="127" t="s">
        <v>148</v>
      </c>
      <c r="F17" s="127" t="s">
        <v>148</v>
      </c>
      <c r="H17" s="240">
        <v>25</v>
      </c>
      <c r="I17" s="238">
        <v>5000</v>
      </c>
      <c r="J17" s="238">
        <v>2500</v>
      </c>
      <c r="K17" s="239">
        <v>1000</v>
      </c>
      <c r="L17" s="239">
        <v>500</v>
      </c>
      <c r="M17" s="239"/>
      <c r="N17" s="231"/>
      <c r="O17" s="231"/>
    </row>
    <row r="18" spans="3:15" ht="15">
      <c r="H18" s="240">
        <v>50</v>
      </c>
      <c r="I18" s="238">
        <v>4000</v>
      </c>
      <c r="J18" s="238">
        <v>2000</v>
      </c>
      <c r="K18" s="238">
        <v>875</v>
      </c>
      <c r="L18" s="238">
        <v>440</v>
      </c>
      <c r="M18" s="238"/>
      <c r="N18" s="229"/>
      <c r="O18" s="229"/>
    </row>
    <row r="19" spans="3:15" s="127" customFormat="1" ht="20.25" customHeight="1">
      <c r="H19" s="240">
        <v>250</v>
      </c>
      <c r="I19" s="238">
        <v>1500</v>
      </c>
      <c r="J19" s="238">
        <v>1000</v>
      </c>
      <c r="K19" s="239">
        <v>650</v>
      </c>
      <c r="L19" s="239">
        <v>650</v>
      </c>
      <c r="M19" s="239"/>
      <c r="N19" s="231"/>
      <c r="O19" s="231"/>
    </row>
    <row r="20" spans="3:15" ht="24" customHeight="1">
      <c r="H20" s="240">
        <v>251</v>
      </c>
      <c r="I20" s="238">
        <v>1000</v>
      </c>
      <c r="J20" s="238">
        <v>1000</v>
      </c>
      <c r="K20" s="238">
        <v>650</v>
      </c>
      <c r="L20" s="238">
        <v>325</v>
      </c>
      <c r="M20" s="238"/>
      <c r="N20" s="229"/>
      <c r="O20" s="229"/>
    </row>
    <row r="21" spans="3:15" s="127" customFormat="1" ht="22.5" customHeight="1">
      <c r="H21" s="224"/>
      <c r="I21" s="229"/>
      <c r="J21" s="229"/>
      <c r="K21" s="230"/>
      <c r="L21" s="230"/>
      <c r="M21" s="230"/>
      <c r="N21" s="231"/>
      <c r="O21" s="231"/>
    </row>
    <row r="22" spans="3:15" ht="75.75" customHeight="1">
      <c r="H22" s="224"/>
      <c r="I22" s="242" t="s">
        <v>51</v>
      </c>
      <c r="J22" s="238" t="s">
        <v>201</v>
      </c>
      <c r="K22" s="242" t="s">
        <v>199</v>
      </c>
      <c r="L22" s="229"/>
      <c r="M22" s="229"/>
      <c r="N22" s="229"/>
      <c r="O22" s="229"/>
    </row>
    <row r="23" spans="3:15" ht="15">
      <c r="C23" s="132"/>
      <c r="D23" s="132"/>
      <c r="H23" s="224"/>
      <c r="I23" s="243">
        <v>251</v>
      </c>
      <c r="J23" s="244" t="s">
        <v>17</v>
      </c>
      <c r="K23" s="246">
        <f>INDEX(R_personne_U_contact,MATCH(I23,tension_de_contact,0),MATCH(J23,R_personne,0))</f>
        <v>1000</v>
      </c>
      <c r="L23" s="101"/>
      <c r="M23" s="101"/>
      <c r="N23" s="101"/>
      <c r="O23" s="101"/>
    </row>
    <row r="24" spans="3:15" ht="15">
      <c r="H24" s="224"/>
      <c r="I24" s="236"/>
      <c r="J24" s="237"/>
      <c r="K24" s="237"/>
      <c r="L24" s="102"/>
      <c r="M24" s="102"/>
      <c r="N24" s="102"/>
      <c r="O24" s="102"/>
    </row>
    <row r="25" spans="3:15" ht="15">
      <c r="D25" s="77"/>
      <c r="E25" s="77"/>
      <c r="F25" s="77"/>
      <c r="G25" s="77"/>
      <c r="H25" s="224"/>
      <c r="I25" s="240">
        <f>MATCH(I23,tension_de_contact,0)</f>
        <v>4</v>
      </c>
      <c r="J25" s="245">
        <f>MATCH(J23,R_personne,0)</f>
        <v>1</v>
      </c>
      <c r="K25" s="237"/>
      <c r="L25" s="232"/>
      <c r="M25" s="102"/>
      <c r="N25" s="102"/>
      <c r="O25" s="102"/>
    </row>
    <row r="26" spans="3:15">
      <c r="D26" s="77"/>
      <c r="E26" s="77"/>
      <c r="F26" s="77"/>
      <c r="G26" s="77"/>
      <c r="H26" s="224"/>
      <c r="I26" s="101"/>
      <c r="J26" s="101"/>
      <c r="K26" s="101"/>
      <c r="L26" s="101"/>
      <c r="M26" s="101"/>
      <c r="N26" s="101"/>
      <c r="O26" s="101"/>
    </row>
    <row r="27" spans="3:15">
      <c r="D27" s="77"/>
      <c r="E27" s="77"/>
      <c r="F27" s="77"/>
      <c r="G27" s="77"/>
      <c r="H27" s="224"/>
      <c r="I27" s="101"/>
      <c r="J27" s="233"/>
      <c r="K27" s="102"/>
      <c r="L27" s="234"/>
      <c r="M27" s="101"/>
      <c r="N27" s="101"/>
      <c r="O27" s="101"/>
    </row>
    <row r="28" spans="3:15">
      <c r="D28" s="77"/>
      <c r="E28" s="77"/>
      <c r="F28" s="77"/>
      <c r="G28" s="77"/>
      <c r="H28" s="224"/>
      <c r="I28" s="101"/>
      <c r="J28" s="102"/>
      <c r="K28" s="102"/>
      <c r="L28" s="232"/>
      <c r="M28" s="101"/>
      <c r="N28" s="101"/>
      <c r="O28" s="101"/>
    </row>
    <row r="29" spans="3:15">
      <c r="D29" s="77"/>
      <c r="E29" s="77"/>
      <c r="F29" s="77"/>
      <c r="G29" s="77"/>
      <c r="H29" s="224"/>
      <c r="I29" s="101"/>
      <c r="J29" s="102"/>
      <c r="K29" s="102"/>
      <c r="L29" s="232"/>
      <c r="M29" s="101"/>
      <c r="N29" s="101"/>
      <c r="O29" s="101"/>
    </row>
    <row r="30" spans="3:15">
      <c r="D30" s="77"/>
      <c r="E30" s="77"/>
      <c r="F30" s="77"/>
      <c r="G30" s="77"/>
      <c r="I30" s="101"/>
      <c r="J30" s="102"/>
      <c r="K30" s="102"/>
      <c r="L30" s="232"/>
      <c r="M30" s="101"/>
      <c r="N30" s="101"/>
      <c r="O30" s="101"/>
    </row>
    <row r="31" spans="3:15" ht="15">
      <c r="I31" s="243">
        <v>250</v>
      </c>
      <c r="J31" s="244" t="s">
        <v>17</v>
      </c>
      <c r="K31" s="246">
        <f>INDEX(R_personne_U_contact,MATCH(I31,tension_de_contact,0),MATCH(J31,R_personne,0))</f>
        <v>1500</v>
      </c>
      <c r="L31" s="232"/>
      <c r="M31" s="101"/>
      <c r="N31" s="101"/>
      <c r="O31" s="101"/>
    </row>
    <row r="32" spans="3:15">
      <c r="I32" s="101"/>
      <c r="J32" s="101"/>
      <c r="K32" s="101"/>
      <c r="L32" s="101"/>
      <c r="M32" s="101"/>
      <c r="N32" s="101"/>
      <c r="O32" s="101"/>
    </row>
  </sheetData>
  <mergeCells count="4">
    <mergeCell ref="H14:M14"/>
    <mergeCell ref="I15:L15"/>
    <mergeCell ref="J3:N3"/>
    <mergeCell ref="B7:F7"/>
  </mergeCells>
  <dataValidations disablePrompts="1" count="8">
    <dataValidation type="list" allowBlank="1" showInputMessage="1" showErrorMessage="1" sqref="G28">
      <formula1>"INDIRECT($F24)"</formula1>
    </dataValidation>
    <dataValidation type="list" allowBlank="1" showInputMessage="1" showErrorMessage="1" sqref="S7">
      <formula1>Ucontact_sèche</formula1>
    </dataValidation>
    <dataValidation type="list" allowBlank="1" showInputMessage="1" showErrorMessage="1" sqref="T7:T10">
      <formula1>INDIRECT(S7)</formula1>
    </dataValidation>
    <dataValidation type="list" allowBlank="1" showInputMessage="1" showErrorMessage="1" sqref="S8">
      <formula1>Ucontact_humide</formula1>
    </dataValidation>
    <dataValidation type="list" allowBlank="1" showInputMessage="1" showErrorMessage="1" sqref="S9">
      <formula1>Ucontact_mouillée</formula1>
    </dataValidation>
    <dataValidation type="list" allowBlank="1" showInputMessage="1" showErrorMessage="1" sqref="S10">
      <formula1>Ucontact_immergée</formula1>
    </dataValidation>
    <dataValidation type="list" allowBlank="1" showInputMessage="1" showErrorMessage="1" sqref="Q7 I23 I31">
      <formula1>tension_de_contact</formula1>
    </dataValidation>
    <dataValidation type="list" allowBlank="1" showInputMessage="1" showErrorMessage="1" sqref="J23 J31">
      <formula1>R_personne</formula1>
    </dataValidation>
  </dataValidations>
  <printOptions headings="1"/>
  <pageMargins left="0.19645669291338586" right="0.19645669291338586" top="0.59055118110236227" bottom="0.59055118110236227" header="0.19645669291338586" footer="0.19645669291338586"/>
  <pageSetup paperSize="9" scale="69" fitToWidth="0" fitToHeight="0" pageOrder="overThenDown" orientation="landscape" useFirstPageNumber="1" r:id="rId1"/>
  <headerFooter alignWithMargins="0">
    <oddHeader>&amp;C&amp;A</oddHeader>
    <oddFooter>&amp;CPage &amp;P</oddFooter>
  </headerFooter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Layout" zoomScale="50" zoomScaleNormal="100" zoomScaleSheetLayoutView="96" zoomScalePageLayoutView="50" workbookViewId="0">
      <selection activeCell="C20" sqref="C20"/>
    </sheetView>
  </sheetViews>
  <sheetFormatPr baseColWidth="10" defaultRowHeight="14.25"/>
  <cols>
    <col min="1" max="1" width="11" style="224"/>
    <col min="2" max="2" width="16.5" customWidth="1"/>
    <col min="3" max="3" width="24" customWidth="1"/>
    <col min="4" max="4" width="16.5" style="63" customWidth="1"/>
    <col min="5" max="5" width="17.125" customWidth="1"/>
    <col min="6" max="7" width="10.75" customWidth="1"/>
  </cols>
  <sheetData>
    <row r="1" spans="3:6" s="224" customFormat="1">
      <c r="D1" s="63"/>
    </row>
    <row r="2" spans="3:6" s="224" customFormat="1">
      <c r="D2" s="63"/>
    </row>
    <row r="3" spans="3:6" ht="24.6" customHeight="1">
      <c r="C3" s="342" t="s">
        <v>57</v>
      </c>
      <c r="D3" s="342"/>
    </row>
    <row r="4" spans="3:6">
      <c r="C4" s="72" t="s">
        <v>58</v>
      </c>
      <c r="D4" s="73" t="s">
        <v>59</v>
      </c>
    </row>
    <row r="5" spans="3:6">
      <c r="C5" s="72"/>
      <c r="D5" s="73" t="s">
        <v>60</v>
      </c>
    </row>
    <row r="6" spans="3:6">
      <c r="C6" s="72" t="s">
        <v>61</v>
      </c>
      <c r="D6" s="73" t="s">
        <v>62</v>
      </c>
    </row>
    <row r="7" spans="3:6">
      <c r="C7" s="72" t="s">
        <v>63</v>
      </c>
      <c r="D7" s="73" t="s">
        <v>64</v>
      </c>
    </row>
    <row r="8" spans="3:6">
      <c r="C8" s="72" t="s">
        <v>65</v>
      </c>
      <c r="D8" s="73" t="s">
        <v>66</v>
      </c>
    </row>
    <row r="9" spans="3:6">
      <c r="C9" s="72" t="s">
        <v>67</v>
      </c>
      <c r="D9" s="73" t="s">
        <v>68</v>
      </c>
    </row>
    <row r="10" spans="3:6">
      <c r="C10" s="72" t="s">
        <v>69</v>
      </c>
      <c r="D10" s="73" t="s">
        <v>70</v>
      </c>
    </row>
    <row r="12" spans="3:6">
      <c r="C12" s="343" t="s">
        <v>71</v>
      </c>
      <c r="D12" s="343"/>
      <c r="E12" s="343"/>
      <c r="F12" s="343"/>
    </row>
    <row r="13" spans="3:6">
      <c r="C13" s="343" t="s">
        <v>72</v>
      </c>
      <c r="D13" s="343"/>
      <c r="E13" s="343"/>
    </row>
    <row r="19" ht="16.5" customHeight="1"/>
    <row r="33" ht="34.5" customHeight="1"/>
    <row r="42" ht="9" customHeight="1"/>
  </sheetData>
  <mergeCells count="3">
    <mergeCell ref="C3:D3"/>
    <mergeCell ref="C12:F12"/>
    <mergeCell ref="C13:E13"/>
  </mergeCells>
  <hyperlinks>
    <hyperlink ref="C12" r:id="rId1"/>
    <hyperlink ref="C13" r:id="rId2"/>
  </hyperlinks>
  <printOptions headings="1"/>
  <pageMargins left="0.19645669291338586" right="0.19645669291338586" top="0.59055118110236227" bottom="0.59055118110236227" header="0.19645669291338586" footer="0.19645669291338586"/>
  <pageSetup paperSize="9" scale="72" fitToWidth="0" fitToHeight="0" pageOrder="overThenDown" orientation="landscape" useFirstPageNumber="1" r:id="rId3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showWhiteSpace="0" view="pageLayout" topLeftCell="A7" zoomScale="51" zoomScaleNormal="70" zoomScaleSheetLayoutView="61" zoomScalePageLayoutView="51" workbookViewId="0">
      <selection sqref="A1:Y33"/>
    </sheetView>
  </sheetViews>
  <sheetFormatPr baseColWidth="10" defaultRowHeight="14.25"/>
  <cols>
    <col min="1" max="1" width="16" bestFit="1" customWidth="1"/>
    <col min="2" max="2" width="11" customWidth="1"/>
    <col min="3" max="3" width="3.875" bestFit="1" customWidth="1"/>
    <col min="4" max="4" width="9.25" customWidth="1"/>
    <col min="5" max="6" width="9" bestFit="1" customWidth="1"/>
    <col min="7" max="7" width="8.875" bestFit="1" customWidth="1"/>
    <col min="8" max="8" width="2.875" customWidth="1"/>
    <col min="9" max="9" width="7.25" bestFit="1" customWidth="1"/>
    <col min="10" max="10" width="12.875" bestFit="1" customWidth="1"/>
    <col min="11" max="11" width="10.5" bestFit="1" customWidth="1"/>
    <col min="12" max="12" width="5.125" bestFit="1" customWidth="1"/>
    <col min="13" max="13" width="2.25" customWidth="1"/>
    <col min="14" max="15" width="1.75" customWidth="1"/>
    <col min="16" max="16" width="5.375" bestFit="1" customWidth="1"/>
    <col min="17" max="17" width="9.125" bestFit="1" customWidth="1"/>
    <col min="18" max="18" width="14.625" bestFit="1" customWidth="1"/>
    <col min="19" max="20" width="5.875" bestFit="1" customWidth="1"/>
    <col min="21" max="21" width="6.5" bestFit="1" customWidth="1"/>
    <col min="22" max="22" width="5" bestFit="1" customWidth="1"/>
    <col min="23" max="23" width="17.125" customWidth="1"/>
    <col min="24" max="24" width="15.25" bestFit="1" customWidth="1"/>
    <col min="25" max="25" width="4.875" customWidth="1"/>
    <col min="26" max="26" width="8" customWidth="1"/>
    <col min="27" max="27" width="6.375" customWidth="1"/>
    <col min="28" max="28" width="10.125" customWidth="1"/>
    <col min="29" max="29" width="18.25" customWidth="1"/>
    <col min="30" max="31" width="7.625" customWidth="1"/>
    <col min="32" max="32" width="8.375" customWidth="1"/>
    <col min="33" max="33" width="10.75" customWidth="1"/>
    <col min="34" max="34" width="15.125" customWidth="1"/>
    <col min="35" max="35" width="13" customWidth="1"/>
    <col min="36" max="39" width="10.75" customWidth="1"/>
  </cols>
  <sheetData>
    <row r="1" spans="1:24" ht="32.450000000000003" customHeight="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08" t="s">
        <v>73</v>
      </c>
      <c r="L1" s="108" t="s">
        <v>187</v>
      </c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</row>
    <row r="2" spans="1:24" ht="15">
      <c r="A2" s="8" t="s">
        <v>74</v>
      </c>
      <c r="B2" s="74" t="s">
        <v>36</v>
      </c>
      <c r="C2" s="139"/>
      <c r="D2" s="107"/>
      <c r="E2" s="139"/>
      <c r="F2" s="139"/>
      <c r="G2" s="139"/>
      <c r="H2" s="139"/>
      <c r="I2" s="139"/>
      <c r="J2" s="139"/>
      <c r="K2" s="160">
        <v>2</v>
      </c>
      <c r="L2" s="161">
        <v>2</v>
      </c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</row>
    <row r="3" spans="1:24">
      <c r="A3" s="139"/>
      <c r="B3" s="74" t="s">
        <v>75</v>
      </c>
      <c r="C3" s="139"/>
      <c r="D3" s="139"/>
      <c r="E3" s="139"/>
      <c r="F3" s="162" t="s">
        <v>76</v>
      </c>
      <c r="G3" s="162">
        <v>0.03</v>
      </c>
      <c r="H3" s="139"/>
      <c r="I3" s="139"/>
      <c r="J3" s="139"/>
      <c r="K3" s="160">
        <v>4</v>
      </c>
      <c r="L3" s="161">
        <v>3</v>
      </c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</row>
    <row r="4" spans="1:24" ht="12.75" customHeight="1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60">
        <v>6</v>
      </c>
      <c r="L4" s="161">
        <v>6</v>
      </c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</row>
    <row r="5" spans="1:24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60">
        <v>10</v>
      </c>
      <c r="L5" s="161">
        <v>10</v>
      </c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</row>
    <row r="6" spans="1:24">
      <c r="A6" s="139"/>
      <c r="B6" s="139"/>
      <c r="C6" s="139"/>
      <c r="D6" s="139"/>
      <c r="E6" s="163" t="s">
        <v>77</v>
      </c>
      <c r="F6" s="163" t="s">
        <v>77</v>
      </c>
      <c r="G6" s="163" t="s">
        <v>78</v>
      </c>
      <c r="H6" s="139"/>
      <c r="I6" s="139"/>
      <c r="J6" s="139"/>
      <c r="K6" s="160">
        <v>16</v>
      </c>
      <c r="L6" s="161">
        <v>16</v>
      </c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4" ht="15.75" customHeight="1">
      <c r="A7" s="139"/>
      <c r="B7" s="139"/>
      <c r="C7" s="139"/>
      <c r="D7" s="139"/>
      <c r="E7" s="349" t="s">
        <v>79</v>
      </c>
      <c r="F7" s="349"/>
      <c r="G7" s="349"/>
      <c r="H7" s="139"/>
      <c r="I7" s="139"/>
      <c r="J7" s="139"/>
      <c r="K7" s="160">
        <v>20</v>
      </c>
      <c r="L7" s="161">
        <v>20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</row>
    <row r="8" spans="1:24" ht="45.75" customHeight="1">
      <c r="A8" s="164"/>
      <c r="B8" s="165"/>
      <c r="C8" s="350" t="s">
        <v>80</v>
      </c>
      <c r="D8" s="350"/>
      <c r="E8" s="351" t="s">
        <v>81</v>
      </c>
      <c r="F8" s="351"/>
      <c r="G8" s="163"/>
      <c r="H8" s="139"/>
      <c r="K8" s="160">
        <v>25</v>
      </c>
      <c r="L8" s="161">
        <v>25</v>
      </c>
      <c r="M8" s="139"/>
      <c r="N8" s="139"/>
      <c r="O8" s="139"/>
      <c r="P8" s="352" t="s">
        <v>188</v>
      </c>
      <c r="Q8" s="352"/>
      <c r="R8" s="352"/>
      <c r="S8" s="352"/>
      <c r="T8" s="352"/>
      <c r="U8" s="352"/>
      <c r="V8" s="352"/>
      <c r="W8" s="352"/>
      <c r="X8" s="352"/>
    </row>
    <row r="9" spans="1:24" ht="28.35" customHeight="1">
      <c r="A9" s="151" t="s">
        <v>84</v>
      </c>
      <c r="B9" s="151" t="s">
        <v>12</v>
      </c>
      <c r="C9" s="166">
        <v>50</v>
      </c>
      <c r="D9" s="167">
        <v>25</v>
      </c>
      <c r="E9" s="168" t="s">
        <v>34</v>
      </c>
      <c r="F9" s="168" t="s">
        <v>85</v>
      </c>
      <c r="G9" s="168" t="s">
        <v>76</v>
      </c>
      <c r="H9" s="139"/>
      <c r="I9" s="201" t="s">
        <v>82</v>
      </c>
      <c r="J9" s="202" t="s">
        <v>83</v>
      </c>
      <c r="K9" s="160">
        <v>32</v>
      </c>
      <c r="L9" s="161">
        <v>32</v>
      </c>
      <c r="M9" s="139"/>
      <c r="N9" s="139"/>
      <c r="O9" s="139"/>
      <c r="P9" s="75" t="s">
        <v>86</v>
      </c>
      <c r="Q9" s="75" t="s">
        <v>87</v>
      </c>
      <c r="R9" s="169" t="s">
        <v>88</v>
      </c>
      <c r="S9" s="353" t="s">
        <v>189</v>
      </c>
      <c r="T9" s="353"/>
      <c r="U9" s="353"/>
      <c r="V9" s="353"/>
      <c r="W9" s="353"/>
      <c r="X9" s="353"/>
    </row>
    <row r="10" spans="1:24" ht="15">
      <c r="A10" s="344" t="s">
        <v>89</v>
      </c>
      <c r="B10" s="170">
        <v>20</v>
      </c>
      <c r="C10" s="171">
        <v>2.5</v>
      </c>
      <c r="D10" s="172">
        <v>1.25</v>
      </c>
      <c r="E10" s="173">
        <v>0.03</v>
      </c>
      <c r="F10" s="174">
        <v>1</v>
      </c>
      <c r="G10" s="174">
        <v>20</v>
      </c>
      <c r="H10" s="139"/>
      <c r="I10" s="195">
        <v>20</v>
      </c>
      <c r="J10" s="200">
        <f t="shared" ref="J10:J17" si="0">$C$9/I10</f>
        <v>2.5</v>
      </c>
      <c r="K10" s="199">
        <v>40</v>
      </c>
      <c r="L10" s="161">
        <v>40</v>
      </c>
      <c r="M10" s="139"/>
      <c r="N10" s="139"/>
      <c r="O10" s="139"/>
      <c r="P10" s="76"/>
      <c r="Q10" s="76"/>
      <c r="R10" s="76"/>
      <c r="S10" s="169" t="s">
        <v>12</v>
      </c>
      <c r="T10" s="169" t="s">
        <v>90</v>
      </c>
      <c r="U10" s="169" t="s">
        <v>91</v>
      </c>
      <c r="V10" s="169" t="s">
        <v>92</v>
      </c>
      <c r="W10" s="345"/>
      <c r="X10" s="345"/>
    </row>
    <row r="11" spans="1:24" ht="23.1" customHeight="1">
      <c r="A11" s="344"/>
      <c r="B11" s="170">
        <v>10</v>
      </c>
      <c r="C11" s="175">
        <v>5</v>
      </c>
      <c r="D11" s="172">
        <v>2.5</v>
      </c>
      <c r="E11" s="176" t="s">
        <v>93</v>
      </c>
      <c r="F11" s="173">
        <v>0.5</v>
      </c>
      <c r="G11" s="174">
        <v>10</v>
      </c>
      <c r="H11" s="139"/>
      <c r="I11" s="195">
        <v>10</v>
      </c>
      <c r="J11" s="200">
        <f t="shared" si="0"/>
        <v>5</v>
      </c>
      <c r="K11" s="199">
        <v>50</v>
      </c>
      <c r="L11" s="139"/>
      <c r="M11" s="139"/>
      <c r="N11" s="139"/>
      <c r="O11" s="139"/>
      <c r="P11" s="177" t="s">
        <v>94</v>
      </c>
      <c r="Q11" s="177" t="s">
        <v>95</v>
      </c>
      <c r="R11" s="177" t="s">
        <v>95</v>
      </c>
      <c r="S11" s="177">
        <v>0.3</v>
      </c>
      <c r="T11" s="177">
        <v>0.15</v>
      </c>
      <c r="U11" s="177">
        <v>0.04</v>
      </c>
      <c r="V11" s="177">
        <v>0.04</v>
      </c>
      <c r="W11" s="346" t="s">
        <v>96</v>
      </c>
      <c r="X11" s="346"/>
    </row>
    <row r="12" spans="1:24" ht="17.100000000000001" customHeight="1">
      <c r="A12" s="344"/>
      <c r="B12" s="170">
        <v>5</v>
      </c>
      <c r="C12" s="175">
        <v>10</v>
      </c>
      <c r="D12" s="172">
        <v>5</v>
      </c>
      <c r="E12" s="176" t="s">
        <v>93</v>
      </c>
      <c r="F12" s="173">
        <v>0.3</v>
      </c>
      <c r="G12" s="174">
        <v>5</v>
      </c>
      <c r="H12" s="139"/>
      <c r="I12" s="195">
        <v>5</v>
      </c>
      <c r="J12" s="200">
        <f t="shared" si="0"/>
        <v>10</v>
      </c>
      <c r="K12" s="199">
        <v>63</v>
      </c>
      <c r="L12" s="139"/>
      <c r="M12" s="139"/>
      <c r="N12" s="139"/>
      <c r="O12" s="139"/>
      <c r="P12" s="178" t="s">
        <v>97</v>
      </c>
      <c r="Q12" s="178" t="s">
        <v>98</v>
      </c>
      <c r="R12" s="178" t="s">
        <v>99</v>
      </c>
      <c r="S12" s="178">
        <v>0.5</v>
      </c>
      <c r="T12" s="178">
        <v>0.2</v>
      </c>
      <c r="U12" s="178">
        <v>0.15</v>
      </c>
      <c r="V12" s="178">
        <v>0.15</v>
      </c>
      <c r="W12" s="347" t="s">
        <v>190</v>
      </c>
      <c r="X12" s="347"/>
    </row>
    <row r="13" spans="1:24">
      <c r="A13" s="344"/>
      <c r="B13" s="170">
        <v>3</v>
      </c>
      <c r="C13" s="175">
        <v>16.6666666666667</v>
      </c>
      <c r="D13" s="175">
        <v>8.3333333333333304</v>
      </c>
      <c r="E13" s="176" t="s">
        <v>93</v>
      </c>
      <c r="F13" s="173">
        <v>0.1</v>
      </c>
      <c r="G13" s="174">
        <v>3</v>
      </c>
      <c r="H13" s="139"/>
      <c r="I13" s="195">
        <v>3</v>
      </c>
      <c r="J13" s="200">
        <f t="shared" si="0"/>
        <v>16.666666666666668</v>
      </c>
      <c r="K13" s="199">
        <v>80</v>
      </c>
      <c r="L13" s="139"/>
      <c r="M13" s="139"/>
      <c r="N13" s="139"/>
      <c r="O13" s="139"/>
      <c r="P13" s="179"/>
      <c r="Q13" s="179"/>
      <c r="R13" s="179"/>
      <c r="S13" s="178">
        <v>0.13</v>
      </c>
      <c r="T13" s="178">
        <v>0.06</v>
      </c>
      <c r="U13" s="178">
        <v>0.05</v>
      </c>
      <c r="V13" s="178">
        <v>0.04</v>
      </c>
      <c r="W13" s="347" t="s">
        <v>191</v>
      </c>
      <c r="X13" s="347"/>
    </row>
    <row r="14" spans="1:24" ht="14.85" customHeight="1">
      <c r="A14" s="344" t="s">
        <v>100</v>
      </c>
      <c r="B14" s="170">
        <v>1</v>
      </c>
      <c r="C14" s="175">
        <v>50</v>
      </c>
      <c r="D14" s="175">
        <v>25</v>
      </c>
      <c r="E14" s="139"/>
      <c r="F14" s="139"/>
      <c r="G14" s="139"/>
      <c r="H14" s="139"/>
      <c r="I14" s="196">
        <v>1</v>
      </c>
      <c r="J14" s="200">
        <f t="shared" si="0"/>
        <v>50</v>
      </c>
      <c r="K14" s="199">
        <v>100</v>
      </c>
      <c r="L14" s="139"/>
      <c r="M14" s="139"/>
      <c r="N14" s="139"/>
      <c r="O14" s="139"/>
      <c r="P14" s="354" t="s">
        <v>46</v>
      </c>
      <c r="Q14" s="354"/>
      <c r="R14" s="354"/>
      <c r="S14" s="354"/>
      <c r="T14" s="354"/>
      <c r="U14" s="354"/>
      <c r="V14" s="354"/>
      <c r="W14" s="354"/>
      <c r="X14" s="354"/>
    </row>
    <row r="15" spans="1:24" ht="15">
      <c r="A15" s="344"/>
      <c r="B15" s="180">
        <v>500</v>
      </c>
      <c r="C15" s="175">
        <v>100</v>
      </c>
      <c r="D15" s="175">
        <v>50</v>
      </c>
      <c r="E15" s="181"/>
      <c r="F15" s="139"/>
      <c r="G15" s="139"/>
      <c r="H15" s="139"/>
      <c r="I15" s="197">
        <v>0.5</v>
      </c>
      <c r="J15" s="200">
        <f t="shared" si="0"/>
        <v>100</v>
      </c>
      <c r="K15" s="199">
        <v>125</v>
      </c>
      <c r="L15" s="139"/>
      <c r="M15" s="139"/>
      <c r="N15" s="139"/>
      <c r="O15" s="139"/>
      <c r="P15" s="354" t="s">
        <v>101</v>
      </c>
      <c r="Q15" s="354"/>
      <c r="R15" s="354"/>
      <c r="S15" s="354"/>
      <c r="T15" s="354"/>
      <c r="U15" s="354"/>
      <c r="V15" s="354"/>
      <c r="W15" s="354"/>
      <c r="X15" s="354"/>
    </row>
    <row r="16" spans="1:24">
      <c r="A16" s="344"/>
      <c r="B16" s="180">
        <v>300</v>
      </c>
      <c r="C16" s="175">
        <v>166.666666666667</v>
      </c>
      <c r="D16" s="175">
        <v>83.3333333333333</v>
      </c>
      <c r="E16" s="139"/>
      <c r="F16" s="139"/>
      <c r="G16" s="139"/>
      <c r="H16" s="139"/>
      <c r="I16" s="197">
        <v>0.3</v>
      </c>
      <c r="J16" s="200">
        <f t="shared" si="0"/>
        <v>166.66666666666669</v>
      </c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</row>
    <row r="17" spans="1:24">
      <c r="A17" s="344"/>
      <c r="B17" s="180">
        <v>100</v>
      </c>
      <c r="C17" s="175">
        <v>500</v>
      </c>
      <c r="D17" s="175">
        <v>250</v>
      </c>
      <c r="E17" s="139"/>
      <c r="F17" s="139"/>
      <c r="G17" s="139"/>
      <c r="H17" s="139"/>
      <c r="I17" s="197">
        <v>0.1</v>
      </c>
      <c r="J17" s="200">
        <f t="shared" si="0"/>
        <v>500</v>
      </c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</row>
    <row r="18" spans="1:24" ht="21.6" customHeight="1">
      <c r="A18" s="182" t="s">
        <v>102</v>
      </c>
      <c r="B18" s="180">
        <v>30</v>
      </c>
      <c r="C18" s="175">
        <v>1666.6666666666699</v>
      </c>
      <c r="D18" s="175">
        <v>833.33333333333303</v>
      </c>
      <c r="E18" s="139"/>
      <c r="F18" s="139"/>
      <c r="G18" s="139"/>
      <c r="H18" s="139"/>
      <c r="I18" s="198">
        <v>0.03</v>
      </c>
      <c r="J18" s="200">
        <f>C9/I18</f>
        <v>1666.6666666666667</v>
      </c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</row>
    <row r="19" spans="1:24" ht="61.5" customHeight="1">
      <c r="A19" s="355" t="s">
        <v>186</v>
      </c>
      <c r="B19" s="355"/>
      <c r="C19" s="355"/>
      <c r="D19" s="355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</row>
    <row r="20" spans="1:24" ht="23.1" customHeight="1">
      <c r="A20" s="139"/>
      <c r="B20" s="348" t="s">
        <v>103</v>
      </c>
      <c r="C20" s="348"/>
      <c r="D20" s="348"/>
      <c r="E20" s="348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</row>
    <row r="21" spans="1:24">
      <c r="A21" s="139"/>
      <c r="B21" s="348" t="s">
        <v>104</v>
      </c>
      <c r="C21" s="348"/>
      <c r="D21" s="348"/>
      <c r="E21" s="348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</row>
    <row r="22" spans="1:24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</row>
    <row r="23" spans="1:24">
      <c r="A23" s="139"/>
      <c r="B23" s="139"/>
      <c r="C23" s="183"/>
      <c r="D23" s="139"/>
      <c r="E23" s="139"/>
      <c r="F23" s="139"/>
      <c r="G23" s="184"/>
      <c r="H23" s="159"/>
      <c r="I23" s="159"/>
      <c r="J23" s="159"/>
      <c r="K23" s="159"/>
      <c r="L23" s="15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</row>
    <row r="24" spans="1:24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</row>
    <row r="25" spans="1:24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85" t="s">
        <v>105</v>
      </c>
      <c r="S25" s="159"/>
      <c r="T25" s="159"/>
      <c r="U25" s="159"/>
      <c r="V25" s="139"/>
      <c r="W25" s="139"/>
      <c r="X25" s="139"/>
    </row>
    <row r="26" spans="1:24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78" t="s">
        <v>106</v>
      </c>
      <c r="S26" s="79"/>
      <c r="T26" s="79"/>
      <c r="U26" s="159"/>
      <c r="V26" s="139"/>
      <c r="W26" s="80"/>
      <c r="X26" s="81"/>
    </row>
    <row r="27" spans="1:24" ht="33.75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82" t="s">
        <v>107</v>
      </c>
      <c r="Q27" s="83" t="s">
        <v>108</v>
      </c>
      <c r="R27" s="186" t="s">
        <v>109</v>
      </c>
      <c r="S27" s="186" t="s">
        <v>110</v>
      </c>
      <c r="T27" s="186" t="s">
        <v>111</v>
      </c>
      <c r="U27" s="186" t="s">
        <v>40</v>
      </c>
      <c r="V27" s="139"/>
      <c r="W27" s="80" t="s">
        <v>106</v>
      </c>
      <c r="X27" s="81" t="s">
        <v>112</v>
      </c>
    </row>
    <row r="28" spans="1:24" ht="15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83" t="s">
        <v>95</v>
      </c>
      <c r="Q28" s="83" t="s">
        <v>95</v>
      </c>
      <c r="R28" s="84">
        <v>0.3</v>
      </c>
      <c r="S28" s="85">
        <v>0.15</v>
      </c>
      <c r="T28" s="86">
        <v>0.04</v>
      </c>
      <c r="U28" s="87">
        <v>0.04</v>
      </c>
      <c r="V28" s="139"/>
      <c r="W28" s="88" t="s">
        <v>40</v>
      </c>
      <c r="X28" s="88">
        <v>0.04</v>
      </c>
    </row>
    <row r="29" spans="1:24" ht="21.6" customHeight="1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87"/>
      <c r="Q29" s="187"/>
      <c r="R29" s="188" t="s">
        <v>113</v>
      </c>
      <c r="S29" s="80"/>
      <c r="T29" s="80"/>
      <c r="U29" s="89"/>
      <c r="V29" s="139"/>
      <c r="W29" s="139"/>
      <c r="X29" s="139"/>
    </row>
    <row r="30" spans="1:24" ht="19.350000000000001" customHeight="1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87"/>
      <c r="Q30" s="187"/>
      <c r="R30" s="90" t="s">
        <v>114</v>
      </c>
      <c r="S30" s="80"/>
      <c r="T30" s="80"/>
      <c r="U30" s="89"/>
      <c r="V30" s="139"/>
      <c r="W30" s="139"/>
      <c r="X30" s="139"/>
    </row>
    <row r="31" spans="1:24" ht="33.75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82" t="s">
        <v>107</v>
      </c>
      <c r="Q31" s="83" t="s">
        <v>108</v>
      </c>
      <c r="R31" s="91" t="s">
        <v>115</v>
      </c>
      <c r="S31" s="91" t="s">
        <v>116</v>
      </c>
      <c r="T31" s="91" t="s">
        <v>117</v>
      </c>
      <c r="U31" s="91" t="s">
        <v>45</v>
      </c>
      <c r="V31" s="139"/>
      <c r="W31" s="80" t="s">
        <v>114</v>
      </c>
      <c r="X31" s="81" t="s">
        <v>112</v>
      </c>
    </row>
    <row r="32" spans="1:24" ht="20.100000000000001" customHeight="1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59"/>
      <c r="O32" s="139"/>
      <c r="P32" s="189" t="s">
        <v>98</v>
      </c>
      <c r="Q32" s="189" t="s">
        <v>99</v>
      </c>
      <c r="R32" s="91">
        <v>0.5</v>
      </c>
      <c r="S32" s="91">
        <v>0.2</v>
      </c>
      <c r="T32" s="91">
        <v>0.15</v>
      </c>
      <c r="U32" s="91">
        <v>0.15</v>
      </c>
      <c r="V32" s="139"/>
      <c r="W32" s="92" t="s">
        <v>117</v>
      </c>
      <c r="X32" s="190">
        <v>0.15</v>
      </c>
    </row>
    <row r="33" spans="1:26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59"/>
      <c r="O33" s="139"/>
      <c r="P33" s="139"/>
      <c r="Q33" s="139"/>
      <c r="R33" s="139"/>
      <c r="S33" s="139"/>
      <c r="T33" s="139"/>
      <c r="U33" s="139"/>
      <c r="V33" s="139"/>
      <c r="W33" s="139"/>
      <c r="X33" s="139"/>
    </row>
    <row r="34" spans="1:26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93"/>
      <c r="Z34" s="93"/>
    </row>
    <row r="35" spans="1:26" ht="15.75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94"/>
      <c r="Z35" s="95"/>
    </row>
    <row r="36" spans="1:26" ht="16.7" customHeight="1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Z36" s="96"/>
    </row>
    <row r="37" spans="1:26" ht="25.35" customHeight="1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91"/>
      <c r="T37" s="191"/>
      <c r="U37" s="139"/>
      <c r="V37" s="139"/>
      <c r="W37" s="139"/>
      <c r="X37" s="139"/>
      <c r="Y37" s="97"/>
      <c r="Z37" s="97"/>
    </row>
    <row r="38" spans="1:26" ht="32.85" customHeight="1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97"/>
      <c r="Z38" s="97"/>
    </row>
    <row r="39" spans="1:26" ht="20.100000000000001" customHeight="1">
      <c r="Y39" s="98"/>
      <c r="Z39" s="98"/>
    </row>
    <row r="40" spans="1:26" ht="20.100000000000001" customHeight="1"/>
    <row r="41" spans="1:26" ht="20.100000000000001" customHeight="1"/>
    <row r="42" spans="1:26" ht="20.100000000000001" customHeight="1"/>
    <row r="43" spans="1:26" ht="20.100000000000001" customHeight="1"/>
    <row r="44" spans="1:26" ht="20.100000000000001" customHeight="1"/>
    <row r="45" spans="1:26" ht="20.100000000000001" customHeight="1"/>
    <row r="46" spans="1:26" ht="20.100000000000001" customHeight="1"/>
  </sheetData>
  <mergeCells count="16">
    <mergeCell ref="A14:A17"/>
    <mergeCell ref="P14:X14"/>
    <mergeCell ref="P15:X15"/>
    <mergeCell ref="A19:D19"/>
    <mergeCell ref="B20:E20"/>
    <mergeCell ref="B21:E21"/>
    <mergeCell ref="E7:G7"/>
    <mergeCell ref="C8:D8"/>
    <mergeCell ref="E8:F8"/>
    <mergeCell ref="P8:X8"/>
    <mergeCell ref="S9:X9"/>
    <mergeCell ref="A10:A13"/>
    <mergeCell ref="W10:X10"/>
    <mergeCell ref="W11:X11"/>
    <mergeCell ref="W12:X12"/>
    <mergeCell ref="W13:X13"/>
  </mergeCells>
  <hyperlinks>
    <hyperlink ref="P14" r:id="rId1" location="page=27"/>
    <hyperlink ref="P15" r:id="rId2"/>
  </hyperlinks>
  <printOptions headings="1"/>
  <pageMargins left="0.19645669291338586" right="0.19645669291338586" top="0.59055118110236227" bottom="0.59055118110236227" header="0.19645669291338586" footer="0.19645669291338586"/>
  <pageSetup paperSize="9" scale="72" fitToWidth="0" fitToHeight="0" pageOrder="overThenDown" orientation="landscape" useFirstPageNumber="1" r:id="rId3"/>
  <headerFooter alignWithMargins="0">
    <oddHeader>&amp;C&amp;A</oddHeader>
    <oddFooter>&amp;CPage &amp;P</oddFooter>
  </headerFooter>
  <colBreaks count="1" manualBreakCount="1">
    <brk id="8" max="1048575" man="1"/>
  </col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51"/>
  <sheetViews>
    <sheetView showWhiteSpace="0" view="pageLayout" zoomScale="35" zoomScaleNormal="53" zoomScalePageLayoutView="35" workbookViewId="0">
      <selection activeCell="L31" sqref="L31:L32"/>
    </sheetView>
  </sheetViews>
  <sheetFormatPr baseColWidth="10" defaultColWidth="5.25" defaultRowHeight="14.25"/>
  <cols>
    <col min="21" max="21" width="12.75" customWidth="1"/>
    <col min="23" max="23" width="5.25" style="63"/>
    <col min="26" max="36" width="5.25" style="63"/>
  </cols>
  <sheetData>
    <row r="1" spans="2:38" ht="15.75">
      <c r="B1" s="99" t="s">
        <v>118</v>
      </c>
      <c r="C1" s="358" t="s">
        <v>119</v>
      </c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V1" s="139"/>
      <c r="W1" s="139"/>
      <c r="X1" s="139"/>
      <c r="Y1" s="139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39"/>
      <c r="AL1" s="139"/>
    </row>
    <row r="2" spans="2:38">
      <c r="B2" s="100">
        <v>10000</v>
      </c>
      <c r="C2" s="101"/>
      <c r="D2" s="101"/>
      <c r="E2" s="101"/>
      <c r="F2" s="101"/>
      <c r="G2" s="101"/>
      <c r="H2" s="101"/>
      <c r="I2" s="101"/>
      <c r="J2" s="101"/>
      <c r="K2" s="102" t="s">
        <v>120</v>
      </c>
      <c r="L2" s="102" t="s">
        <v>121</v>
      </c>
      <c r="M2" s="102" t="s">
        <v>122</v>
      </c>
      <c r="N2" s="101"/>
      <c r="O2" s="101"/>
      <c r="P2" s="42"/>
      <c r="Q2" s="42"/>
      <c r="R2" s="42"/>
      <c r="S2" s="26"/>
      <c r="V2" s="139"/>
      <c r="W2" s="226" t="s">
        <v>123</v>
      </c>
      <c r="X2" s="227"/>
      <c r="Y2" s="227"/>
      <c r="Z2" s="226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39"/>
      <c r="AL2" s="139"/>
    </row>
    <row r="3" spans="2:38" ht="15.75" thickBot="1">
      <c r="B3" s="100">
        <v>5000</v>
      </c>
      <c r="C3" s="103"/>
      <c r="D3" s="103"/>
      <c r="E3" s="103"/>
      <c r="F3" s="104" t="s">
        <v>124</v>
      </c>
      <c r="G3" s="104"/>
      <c r="H3" s="104"/>
      <c r="I3" s="105"/>
      <c r="J3" s="105" t="s">
        <v>125</v>
      </c>
      <c r="K3" s="105"/>
      <c r="L3" s="106"/>
      <c r="M3" s="106"/>
      <c r="N3" s="106"/>
      <c r="O3" s="106"/>
      <c r="P3" s="44"/>
      <c r="Q3" s="44"/>
      <c r="R3" s="44"/>
      <c r="S3" s="44"/>
      <c r="W3" s="226" t="s">
        <v>126</v>
      </c>
      <c r="X3" s="227"/>
      <c r="Y3" s="227"/>
      <c r="Z3" s="226"/>
      <c r="AA3" s="107"/>
      <c r="AB3" s="107"/>
      <c r="AC3" s="107"/>
      <c r="AD3" s="108" t="s">
        <v>22</v>
      </c>
      <c r="AE3" s="108" t="s">
        <v>23</v>
      </c>
      <c r="AF3" s="107"/>
      <c r="AG3" s="107"/>
      <c r="AH3" s="107"/>
      <c r="AK3" s="139"/>
      <c r="AL3" s="139"/>
    </row>
    <row r="4" spans="2:38" ht="15.75" thickTop="1" thickBot="1">
      <c r="B4" s="100">
        <v>2000</v>
      </c>
      <c r="C4" s="103"/>
      <c r="D4" s="103"/>
      <c r="E4" s="103"/>
      <c r="F4" s="109"/>
      <c r="G4" s="109"/>
      <c r="H4" s="109"/>
      <c r="I4" s="110"/>
      <c r="J4" s="110"/>
      <c r="K4" s="110"/>
      <c r="L4" s="106"/>
      <c r="M4" s="106"/>
      <c r="N4" s="106"/>
      <c r="O4" s="106"/>
      <c r="P4" s="44"/>
      <c r="Q4" s="44"/>
      <c r="R4" s="44"/>
      <c r="S4" s="44"/>
      <c r="W4" s="226" t="s">
        <v>127</v>
      </c>
      <c r="X4" s="226" t="s">
        <v>128</v>
      </c>
      <c r="Y4" s="226" t="s">
        <v>25</v>
      </c>
      <c r="Z4" s="226" t="s">
        <v>129</v>
      </c>
      <c r="AA4" s="107"/>
      <c r="AB4" s="107"/>
      <c r="AC4" s="107"/>
      <c r="AD4" s="111" t="s">
        <v>129</v>
      </c>
      <c r="AE4" s="111">
        <v>10000</v>
      </c>
      <c r="AF4" s="107"/>
      <c r="AG4" s="107"/>
      <c r="AH4" s="107"/>
      <c r="AK4" s="139"/>
      <c r="AL4" s="139"/>
    </row>
    <row r="5" spans="2:38" ht="15" thickTop="1">
      <c r="B5" s="100">
        <v>1000</v>
      </c>
      <c r="C5" s="103"/>
      <c r="D5" s="103"/>
      <c r="E5" s="103"/>
      <c r="F5" s="109"/>
      <c r="G5" s="109"/>
      <c r="H5" s="109"/>
      <c r="I5" s="110"/>
      <c r="J5" s="110"/>
      <c r="K5" s="110"/>
      <c r="L5" s="112"/>
      <c r="M5" s="106"/>
      <c r="N5" s="106"/>
      <c r="O5" s="106"/>
      <c r="P5" s="44"/>
      <c r="Q5" s="44"/>
      <c r="R5" s="44"/>
      <c r="S5" s="44"/>
      <c r="V5" s="107"/>
      <c r="W5" s="226">
        <v>0.1</v>
      </c>
      <c r="X5" s="226">
        <v>1</v>
      </c>
      <c r="Y5" s="226">
        <v>10</v>
      </c>
      <c r="Z5" s="226">
        <v>1000</v>
      </c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39"/>
      <c r="AL5" s="139"/>
    </row>
    <row r="6" spans="2:38">
      <c r="B6" s="100">
        <v>500</v>
      </c>
      <c r="C6" s="103"/>
      <c r="D6" s="103"/>
      <c r="E6" s="103"/>
      <c r="F6" s="109"/>
      <c r="G6" s="109"/>
      <c r="H6" s="109"/>
      <c r="I6" s="110"/>
      <c r="J6" s="110"/>
      <c r="K6" s="110"/>
      <c r="L6" s="110"/>
      <c r="M6" s="106"/>
      <c r="N6" s="106"/>
      <c r="O6" s="106"/>
      <c r="P6" s="44"/>
      <c r="Q6" s="44"/>
      <c r="R6" s="44"/>
      <c r="S6" s="44"/>
      <c r="V6" s="139"/>
      <c r="W6" s="226">
        <v>0.2</v>
      </c>
      <c r="X6" s="226">
        <v>2</v>
      </c>
      <c r="Y6" s="226">
        <v>20</v>
      </c>
      <c r="Z6" s="226">
        <v>2000</v>
      </c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39"/>
      <c r="AL6" s="139"/>
    </row>
    <row r="7" spans="2:38">
      <c r="B7" s="100">
        <v>200</v>
      </c>
      <c r="C7" s="103"/>
      <c r="D7" s="113"/>
      <c r="E7" s="113"/>
      <c r="F7" s="104"/>
      <c r="G7" s="104"/>
      <c r="H7" s="104"/>
      <c r="I7" s="105"/>
      <c r="J7" s="105"/>
      <c r="K7" s="105"/>
      <c r="L7" s="105"/>
      <c r="M7" s="105"/>
      <c r="N7" s="114"/>
      <c r="O7" s="12"/>
      <c r="P7" s="44"/>
      <c r="Q7" s="44"/>
      <c r="R7" s="44"/>
      <c r="S7" s="44"/>
      <c r="V7" s="107"/>
      <c r="W7" s="226">
        <v>0.5</v>
      </c>
      <c r="X7" s="226">
        <v>5</v>
      </c>
      <c r="Y7" s="226">
        <v>30</v>
      </c>
      <c r="Z7" s="226">
        <v>5000</v>
      </c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39"/>
      <c r="AL7" s="139"/>
    </row>
    <row r="8" spans="2:38">
      <c r="B8" s="100">
        <v>100</v>
      </c>
      <c r="C8" s="103"/>
      <c r="D8" s="103"/>
      <c r="E8" s="103"/>
      <c r="F8" s="109"/>
      <c r="G8" s="109"/>
      <c r="H8" s="109"/>
      <c r="I8" s="110"/>
      <c r="J8" s="110"/>
      <c r="K8" s="110"/>
      <c r="L8" s="110"/>
      <c r="M8" s="110"/>
      <c r="N8" s="110"/>
      <c r="O8" s="115"/>
      <c r="P8" s="44"/>
      <c r="Q8" s="44"/>
      <c r="R8" s="44"/>
      <c r="S8" s="44"/>
      <c r="V8" s="107"/>
      <c r="W8" s="228" t="s">
        <v>93</v>
      </c>
      <c r="X8" s="228" t="s">
        <v>93</v>
      </c>
      <c r="Y8" s="226">
        <v>50</v>
      </c>
      <c r="Z8" s="226">
        <v>10000</v>
      </c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39"/>
      <c r="AL8" s="139"/>
    </row>
    <row r="9" spans="2:38">
      <c r="B9" s="100">
        <v>50</v>
      </c>
      <c r="C9" s="103"/>
      <c r="D9" s="103"/>
      <c r="E9" s="103"/>
      <c r="F9" s="109"/>
      <c r="G9" s="109"/>
      <c r="H9" s="109"/>
      <c r="I9" s="110"/>
      <c r="J9" s="110"/>
      <c r="K9" s="110"/>
      <c r="L9" s="110"/>
      <c r="M9" s="110"/>
      <c r="N9" s="110"/>
      <c r="O9" s="110"/>
      <c r="P9" s="44"/>
      <c r="Q9" s="44"/>
      <c r="R9" s="44"/>
      <c r="S9" s="44"/>
      <c r="V9" s="107"/>
      <c r="W9" s="228" t="s">
        <v>93</v>
      </c>
      <c r="X9" s="228" t="s">
        <v>93</v>
      </c>
      <c r="Y9" s="226">
        <v>100</v>
      </c>
      <c r="Z9" s="226" t="s">
        <v>93</v>
      </c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39"/>
      <c r="AL9" s="139"/>
    </row>
    <row r="10" spans="2:38">
      <c r="B10" s="100">
        <v>20</v>
      </c>
      <c r="C10" s="103"/>
      <c r="D10" s="103"/>
      <c r="E10" s="103"/>
      <c r="F10" s="109"/>
      <c r="G10" s="109"/>
      <c r="H10" s="109"/>
      <c r="I10" s="110"/>
      <c r="J10" s="110"/>
      <c r="K10" s="110"/>
      <c r="L10" s="110"/>
      <c r="M10" s="110"/>
      <c r="N10" s="110"/>
      <c r="O10" s="110"/>
      <c r="P10" s="44"/>
      <c r="Q10" s="44"/>
      <c r="R10" s="44"/>
      <c r="S10" s="44"/>
      <c r="V10" s="107"/>
      <c r="W10" s="228" t="s">
        <v>93</v>
      </c>
      <c r="X10" s="228" t="s">
        <v>93</v>
      </c>
      <c r="Y10" s="226">
        <v>200</v>
      </c>
      <c r="Z10" s="226" t="s">
        <v>93</v>
      </c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39"/>
      <c r="AL10" s="139"/>
    </row>
    <row r="11" spans="2:38">
      <c r="B11" s="100">
        <v>10</v>
      </c>
      <c r="C11" s="103"/>
      <c r="D11" s="103"/>
      <c r="E11" s="103"/>
      <c r="F11" s="109"/>
      <c r="G11" s="109"/>
      <c r="H11" s="109"/>
      <c r="I11" s="110"/>
      <c r="J11" s="110"/>
      <c r="K11" s="110"/>
      <c r="L11" s="110"/>
      <c r="M11" s="110"/>
      <c r="N11" s="110"/>
      <c r="O11" s="110"/>
      <c r="P11" s="44"/>
      <c r="Q11" s="44"/>
      <c r="R11" s="44"/>
      <c r="S11" s="44"/>
      <c r="V11" s="107"/>
      <c r="W11" s="228" t="s">
        <v>93</v>
      </c>
      <c r="X11" s="228" t="s">
        <v>93</v>
      </c>
      <c r="Y11" s="226">
        <v>500</v>
      </c>
      <c r="Z11" s="226" t="s">
        <v>93</v>
      </c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39"/>
      <c r="AL11" s="139"/>
    </row>
    <row r="12" spans="2:38">
      <c r="B12" s="100"/>
      <c r="C12" s="116">
        <v>0.1</v>
      </c>
      <c r="D12" s="116">
        <v>0.2</v>
      </c>
      <c r="E12" s="116">
        <v>0.5</v>
      </c>
      <c r="F12" s="104">
        <v>1</v>
      </c>
      <c r="G12" s="104">
        <v>2</v>
      </c>
      <c r="H12" s="104">
        <v>5</v>
      </c>
      <c r="I12" s="105">
        <v>10</v>
      </c>
      <c r="J12" s="105">
        <v>20</v>
      </c>
      <c r="K12" s="117">
        <v>30</v>
      </c>
      <c r="L12" s="110">
        <v>50</v>
      </c>
      <c r="M12" s="118">
        <v>100</v>
      </c>
      <c r="N12" s="110">
        <v>200</v>
      </c>
      <c r="O12" s="110">
        <v>500</v>
      </c>
      <c r="P12" s="119">
        <v>1000</v>
      </c>
      <c r="Q12" s="119">
        <v>2000</v>
      </c>
      <c r="R12" s="115">
        <v>5000</v>
      </c>
      <c r="S12" s="115">
        <v>10000</v>
      </c>
      <c r="T12" s="107" t="s">
        <v>130</v>
      </c>
      <c r="U12" s="100"/>
      <c r="V12" s="107"/>
      <c r="W12" s="107"/>
      <c r="X12" s="139"/>
      <c r="Y12" s="139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39"/>
      <c r="AL12" s="139"/>
    </row>
    <row r="13" spans="2:38">
      <c r="B13" s="100"/>
      <c r="C13" s="359" t="s">
        <v>127</v>
      </c>
      <c r="D13" s="359"/>
      <c r="E13" s="359"/>
      <c r="F13" s="360" t="s">
        <v>128</v>
      </c>
      <c r="G13" s="360"/>
      <c r="H13" s="360"/>
      <c r="I13" s="361" t="s">
        <v>25</v>
      </c>
      <c r="J13" s="361"/>
      <c r="K13" s="361"/>
      <c r="L13" s="361"/>
      <c r="M13" s="361"/>
      <c r="N13" s="361"/>
      <c r="O13" s="361"/>
      <c r="P13" s="362" t="s">
        <v>129</v>
      </c>
      <c r="Q13" s="362"/>
      <c r="R13" s="362"/>
      <c r="S13" s="362"/>
      <c r="V13" s="107"/>
      <c r="W13" s="107"/>
      <c r="X13" s="139"/>
      <c r="Y13" s="139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39"/>
      <c r="AL13" s="139"/>
    </row>
    <row r="14" spans="2:38" ht="15.75">
      <c r="B14" s="100"/>
      <c r="I14" s="356" t="s">
        <v>131</v>
      </c>
      <c r="J14" s="356"/>
      <c r="K14" s="356"/>
      <c r="N14" s="357" t="s">
        <v>132</v>
      </c>
      <c r="O14" s="357"/>
      <c r="P14" s="357"/>
      <c r="Q14" s="357"/>
      <c r="R14" s="357"/>
      <c r="S14" s="357"/>
      <c r="V14" s="139"/>
      <c r="W14" s="107"/>
      <c r="X14" s="139"/>
      <c r="Y14" s="139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39"/>
      <c r="AL14" s="139"/>
    </row>
    <row r="15" spans="2:38" ht="33.6" customHeight="1">
      <c r="B15" s="100"/>
      <c r="C15" s="365" t="s">
        <v>133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5"/>
      <c r="V15" s="139"/>
      <c r="W15" s="107"/>
      <c r="X15" s="139"/>
      <c r="Y15" s="139"/>
      <c r="Z15" s="107"/>
      <c r="AA15" s="107"/>
      <c r="AB15" s="107"/>
      <c r="AC15" s="107"/>
      <c r="AD15" s="107"/>
      <c r="AE15" s="107"/>
      <c r="AF15" s="107"/>
      <c r="AG15" s="107"/>
      <c r="AH15" s="107"/>
      <c r="AI15" s="192"/>
      <c r="AJ15" s="192"/>
      <c r="AK15" s="139"/>
      <c r="AL15" s="139"/>
    </row>
    <row r="16" spans="2:38" ht="26.1" customHeight="1">
      <c r="C16" s="366" t="s">
        <v>134</v>
      </c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V16" s="139"/>
      <c r="W16" s="107"/>
      <c r="X16" s="139"/>
      <c r="Y16" s="139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39"/>
      <c r="AL16" s="139"/>
    </row>
    <row r="17" spans="3:39">
      <c r="C17" s="348" t="s">
        <v>135</v>
      </c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V17" s="139"/>
      <c r="W17" s="107"/>
      <c r="X17" s="139"/>
      <c r="Y17" s="139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39"/>
      <c r="AL17" s="139"/>
    </row>
    <row r="18" spans="3:39" ht="15">
      <c r="V18" s="139"/>
      <c r="W18" s="107"/>
      <c r="X18" s="139"/>
      <c r="Y18" s="139"/>
      <c r="Z18" s="107"/>
      <c r="AA18" s="107"/>
      <c r="AB18" s="107"/>
      <c r="AC18" s="107"/>
      <c r="AD18" s="107"/>
      <c r="AE18" s="107"/>
      <c r="AF18" s="107"/>
      <c r="AG18" s="107"/>
      <c r="AH18" s="107"/>
      <c r="AI18" s="108" t="s">
        <v>153</v>
      </c>
      <c r="AJ18" s="107"/>
      <c r="AK18" s="139"/>
      <c r="AL18" s="139"/>
    </row>
    <row r="19" spans="3:39" ht="15">
      <c r="V19" s="367" t="s">
        <v>192</v>
      </c>
      <c r="W19" s="367"/>
      <c r="X19" s="367"/>
      <c r="Y19" s="367"/>
      <c r="Z19" s="367"/>
      <c r="AA19" s="367"/>
      <c r="AB19" s="367"/>
      <c r="AC19" s="367"/>
      <c r="AD19" s="367"/>
      <c r="AE19" s="367"/>
      <c r="AF19" s="367"/>
      <c r="AG19" s="367"/>
      <c r="AH19" s="107"/>
      <c r="AI19" s="207" t="s">
        <v>151</v>
      </c>
      <c r="AJ19" s="212"/>
      <c r="AK19" s="215" t="s">
        <v>152</v>
      </c>
      <c r="AL19" s="216"/>
    </row>
    <row r="20" spans="3:39" ht="102">
      <c r="V20" s="142" t="s">
        <v>149</v>
      </c>
      <c r="W20" s="120"/>
      <c r="X20" s="121" t="s">
        <v>137</v>
      </c>
      <c r="Y20" s="134">
        <v>50</v>
      </c>
      <c r="Z20" s="134">
        <v>75</v>
      </c>
      <c r="AA20" s="134">
        <v>90</v>
      </c>
      <c r="AB20" s="134">
        <v>120</v>
      </c>
      <c r="AC20" s="134">
        <v>150</v>
      </c>
      <c r="AD20" s="134">
        <v>220</v>
      </c>
      <c r="AE20" s="134">
        <v>280</v>
      </c>
      <c r="AF20" s="134">
        <v>350</v>
      </c>
      <c r="AG20" s="134">
        <v>500</v>
      </c>
      <c r="AH20" s="107"/>
      <c r="AI20" s="213" t="s">
        <v>138</v>
      </c>
      <c r="AJ20" s="213" t="s">
        <v>139</v>
      </c>
      <c r="AK20" s="217" t="s">
        <v>140</v>
      </c>
      <c r="AL20" s="217" t="s">
        <v>141</v>
      </c>
      <c r="AM20" s="122"/>
    </row>
    <row r="21" spans="3:39" ht="63.75">
      <c r="V21" s="368" t="s">
        <v>150</v>
      </c>
      <c r="W21" s="142" t="s">
        <v>154</v>
      </c>
      <c r="X21" s="135">
        <v>5</v>
      </c>
      <c r="Y21" s="135">
        <v>5</v>
      </c>
      <c r="Z21" s="135">
        <v>0.6</v>
      </c>
      <c r="AA21" s="135">
        <v>0.45</v>
      </c>
      <c r="AB21" s="137">
        <v>0.34</v>
      </c>
      <c r="AC21" s="137">
        <v>0.27</v>
      </c>
      <c r="AD21" s="137">
        <v>0.17</v>
      </c>
      <c r="AE21" s="135">
        <v>0.12</v>
      </c>
      <c r="AF21" s="135">
        <v>0.08</v>
      </c>
      <c r="AG21" s="135">
        <v>0.04</v>
      </c>
      <c r="AH21" s="139"/>
      <c r="AI21" s="214" t="s">
        <v>137</v>
      </c>
      <c r="AJ21" s="213">
        <v>5</v>
      </c>
      <c r="AK21" s="217">
        <v>25</v>
      </c>
      <c r="AL21" s="217">
        <v>5</v>
      </c>
    </row>
    <row r="22" spans="3:39" ht="29.25" customHeight="1">
      <c r="V22" s="369"/>
      <c r="W22" s="142" t="s">
        <v>155</v>
      </c>
      <c r="X22" s="135">
        <v>5</v>
      </c>
      <c r="Y22" s="135">
        <v>5</v>
      </c>
      <c r="Z22" s="135">
        <v>5</v>
      </c>
      <c r="AA22" s="135">
        <v>5</v>
      </c>
      <c r="AB22" s="135">
        <v>5</v>
      </c>
      <c r="AC22" s="135">
        <v>1</v>
      </c>
      <c r="AD22" s="135">
        <v>0.4</v>
      </c>
      <c r="AE22" s="135">
        <v>0.3</v>
      </c>
      <c r="AF22" s="135">
        <v>0.2</v>
      </c>
      <c r="AG22" s="135">
        <v>0.1</v>
      </c>
      <c r="AH22" s="139"/>
      <c r="AI22" s="213">
        <v>50</v>
      </c>
      <c r="AJ22" s="213">
        <v>5</v>
      </c>
      <c r="AK22" s="217">
        <v>50</v>
      </c>
      <c r="AL22" s="217">
        <v>0.48</v>
      </c>
    </row>
    <row r="23" spans="3:39" ht="15">
      <c r="V23" s="370" t="s">
        <v>193</v>
      </c>
      <c r="W23" s="370"/>
      <c r="X23" s="370"/>
      <c r="Y23" s="370"/>
      <c r="Z23" s="370"/>
      <c r="AA23" s="370"/>
      <c r="AB23" s="370"/>
      <c r="AC23" s="370"/>
      <c r="AD23" s="370"/>
      <c r="AE23" s="370"/>
      <c r="AF23" s="370"/>
      <c r="AG23" s="370"/>
      <c r="AH23" s="139"/>
      <c r="AI23" s="213">
        <v>75</v>
      </c>
      <c r="AJ23" s="213">
        <v>0.6</v>
      </c>
      <c r="AK23" s="217">
        <v>75</v>
      </c>
      <c r="AL23" s="217">
        <v>0.3</v>
      </c>
    </row>
    <row r="24" spans="3:39" ht="15">
      <c r="V24" s="136" t="s">
        <v>136</v>
      </c>
      <c r="W24" s="88"/>
      <c r="X24" s="123">
        <v>25</v>
      </c>
      <c r="Y24" s="123">
        <v>50</v>
      </c>
      <c r="Z24" s="123">
        <v>75</v>
      </c>
      <c r="AA24" s="123">
        <v>90</v>
      </c>
      <c r="AB24" s="123">
        <v>110</v>
      </c>
      <c r="AC24" s="123">
        <v>150</v>
      </c>
      <c r="AD24" s="123">
        <v>220</v>
      </c>
      <c r="AE24" s="123">
        <v>280</v>
      </c>
      <c r="AF24" s="88"/>
      <c r="AG24" s="88"/>
      <c r="AH24" s="139"/>
      <c r="AI24" s="213">
        <v>90</v>
      </c>
      <c r="AJ24" s="213">
        <v>0.45</v>
      </c>
      <c r="AK24" s="217">
        <v>90</v>
      </c>
      <c r="AL24" s="217">
        <v>0.25</v>
      </c>
    </row>
    <row r="25" spans="3:39" ht="63.75">
      <c r="V25" s="363" t="s">
        <v>142</v>
      </c>
      <c r="W25" s="147" t="s">
        <v>154</v>
      </c>
      <c r="X25" s="136">
        <v>5</v>
      </c>
      <c r="Y25" s="136">
        <v>0.48</v>
      </c>
      <c r="Z25" s="136">
        <v>0.3</v>
      </c>
      <c r="AA25" s="136">
        <v>0.25</v>
      </c>
      <c r="AB25" s="137">
        <v>0.18</v>
      </c>
      <c r="AC25" s="137">
        <v>0.1</v>
      </c>
      <c r="AD25" s="137">
        <v>0.05</v>
      </c>
      <c r="AE25" s="136">
        <v>0.02</v>
      </c>
      <c r="AF25" s="88"/>
      <c r="AG25" s="88"/>
      <c r="AH25" s="139"/>
      <c r="AI25" s="213">
        <v>120</v>
      </c>
      <c r="AJ25" s="213">
        <v>0.34</v>
      </c>
      <c r="AK25" s="217">
        <v>110</v>
      </c>
      <c r="AL25" s="217">
        <v>0.18</v>
      </c>
    </row>
    <row r="26" spans="3:39" ht="33" customHeight="1">
      <c r="V26" s="364"/>
      <c r="W26" s="147" t="s">
        <v>155</v>
      </c>
      <c r="X26" s="136">
        <v>5</v>
      </c>
      <c r="Y26" s="136">
        <v>5</v>
      </c>
      <c r="Z26" s="136">
        <v>2</v>
      </c>
      <c r="AA26" s="136">
        <v>0.8</v>
      </c>
      <c r="AB26" s="136">
        <v>0.5</v>
      </c>
      <c r="AC26" s="136">
        <v>0.25</v>
      </c>
      <c r="AD26" s="136">
        <v>0.06</v>
      </c>
      <c r="AE26" s="136">
        <v>0.02</v>
      </c>
      <c r="AF26" s="88"/>
      <c r="AG26" s="88"/>
      <c r="AH26" s="139"/>
      <c r="AI26" s="213">
        <v>150</v>
      </c>
      <c r="AJ26" s="213">
        <v>0.27</v>
      </c>
      <c r="AK26" s="217">
        <v>150</v>
      </c>
      <c r="AL26" s="217">
        <v>0.1</v>
      </c>
    </row>
    <row r="27" spans="3:39" ht="15">
      <c r="V27" s="348" t="s">
        <v>194</v>
      </c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8"/>
      <c r="AH27" s="139"/>
      <c r="AI27" s="213">
        <v>220</v>
      </c>
      <c r="AJ27" s="213">
        <v>0.17</v>
      </c>
      <c r="AK27" s="217">
        <v>220</v>
      </c>
      <c r="AL27" s="217">
        <v>0.05</v>
      </c>
    </row>
    <row r="28" spans="3:39" ht="15">
      <c r="V28" s="348" t="s">
        <v>135</v>
      </c>
      <c r="W28" s="348"/>
      <c r="X28" s="348"/>
      <c r="Y28" s="348"/>
      <c r="Z28" s="348"/>
      <c r="AA28" s="348"/>
      <c r="AB28" s="348"/>
      <c r="AC28" s="348"/>
      <c r="AD28" s="348"/>
      <c r="AE28" s="348"/>
      <c r="AF28" s="348"/>
      <c r="AG28" s="348"/>
      <c r="AH28" s="139"/>
      <c r="AI28" s="213">
        <v>280</v>
      </c>
      <c r="AJ28" s="213">
        <v>0.12</v>
      </c>
      <c r="AK28" s="217">
        <v>280</v>
      </c>
      <c r="AL28" s="217">
        <v>0.05</v>
      </c>
    </row>
    <row r="29" spans="3:39" ht="15">
      <c r="V29" s="139"/>
      <c r="W29" s="107"/>
      <c r="X29" s="122"/>
      <c r="Y29" s="122"/>
      <c r="Z29" s="108"/>
      <c r="AA29" s="108"/>
      <c r="AB29" s="108"/>
      <c r="AC29" s="108"/>
      <c r="AD29" s="108"/>
      <c r="AE29" s="108"/>
      <c r="AF29" s="108"/>
      <c r="AG29" s="108"/>
      <c r="AH29" s="108"/>
      <c r="AI29" s="213">
        <v>350</v>
      </c>
      <c r="AJ29" s="213">
        <v>0.08</v>
      </c>
      <c r="AK29" s="217"/>
      <c r="AL29" s="217"/>
    </row>
    <row r="30" spans="3:39" ht="15">
      <c r="V30" s="139"/>
      <c r="W30" s="108" t="s">
        <v>153</v>
      </c>
      <c r="X30" s="139"/>
      <c r="Y30" s="139"/>
      <c r="Z30" s="107"/>
      <c r="AA30" s="107"/>
      <c r="AB30" s="107"/>
      <c r="AC30" s="107"/>
      <c r="AD30" s="107"/>
      <c r="AE30" s="107"/>
      <c r="AF30" s="107"/>
      <c r="AG30" s="107"/>
      <c r="AH30" s="108"/>
      <c r="AI30" s="213">
        <v>500</v>
      </c>
      <c r="AJ30" s="213">
        <v>0.04</v>
      </c>
      <c r="AK30" s="217"/>
      <c r="AL30" s="217"/>
    </row>
    <row r="31" spans="3:39" ht="15">
      <c r="V31" s="139"/>
      <c r="W31" s="107"/>
      <c r="X31" s="108" t="s">
        <v>166</v>
      </c>
      <c r="Y31" s="139"/>
      <c r="Z31" s="107"/>
      <c r="AA31" s="107"/>
      <c r="AB31" s="107"/>
      <c r="AC31" s="107"/>
      <c r="AD31" s="107"/>
      <c r="AE31" s="107"/>
      <c r="AF31" s="107"/>
      <c r="AG31" s="107"/>
      <c r="AH31" s="108"/>
      <c r="AI31" s="108"/>
      <c r="AJ31" s="108"/>
      <c r="AK31" s="108"/>
      <c r="AL31" s="108"/>
    </row>
    <row r="32" spans="3:39" ht="15">
      <c r="V32" s="139"/>
      <c r="W32" s="1" t="s">
        <v>138</v>
      </c>
      <c r="X32" s="121" t="s">
        <v>156</v>
      </c>
      <c r="Y32" s="121" t="s">
        <v>157</v>
      </c>
      <c r="Z32" s="121" t="s">
        <v>158</v>
      </c>
      <c r="AA32" s="121" t="s">
        <v>159</v>
      </c>
      <c r="AB32" s="121" t="s">
        <v>160</v>
      </c>
      <c r="AC32" s="121" t="s">
        <v>161</v>
      </c>
      <c r="AD32" s="121" t="s">
        <v>162</v>
      </c>
      <c r="AE32" s="121" t="s">
        <v>163</v>
      </c>
      <c r="AF32" s="121" t="s">
        <v>164</v>
      </c>
      <c r="AG32" s="121" t="s">
        <v>165</v>
      </c>
      <c r="AH32" s="108"/>
      <c r="AI32" s="108"/>
      <c r="AJ32" s="108"/>
      <c r="AK32" s="108"/>
      <c r="AL32" s="108"/>
    </row>
    <row r="33" spans="22:38" ht="15">
      <c r="V33" s="139"/>
      <c r="W33" s="1" t="s">
        <v>139</v>
      </c>
      <c r="X33" s="135">
        <v>5</v>
      </c>
      <c r="Y33" s="135">
        <v>5</v>
      </c>
      <c r="Z33" s="135">
        <v>0.6</v>
      </c>
      <c r="AA33" s="135">
        <v>0.45</v>
      </c>
      <c r="AB33" s="137">
        <v>0.34</v>
      </c>
      <c r="AC33" s="137">
        <v>0.27</v>
      </c>
      <c r="AD33" s="137">
        <v>0.17</v>
      </c>
      <c r="AE33" s="135">
        <v>0.12</v>
      </c>
      <c r="AF33" s="135">
        <v>0.08</v>
      </c>
      <c r="AG33" s="135">
        <v>0.04</v>
      </c>
      <c r="AH33" s="108"/>
      <c r="AI33" s="218">
        <v>120</v>
      </c>
      <c r="AJ33" s="211">
        <f>VLOOKUP(AI33,t_coupure_CA50V,2,0)</f>
        <v>0.34</v>
      </c>
      <c r="AK33" s="219">
        <v>110</v>
      </c>
      <c r="AL33" s="211">
        <f>VLOOKUP(AK33,t_coupure_CA25V,2,0)</f>
        <v>0.18</v>
      </c>
    </row>
    <row r="34" spans="22:38" ht="15">
      <c r="V34" s="139"/>
      <c r="W34" s="107"/>
      <c r="X34" s="122"/>
      <c r="Y34" s="122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</row>
    <row r="35" spans="22:38" ht="15">
      <c r="V35" s="139"/>
      <c r="W35" s="108" t="s">
        <v>169</v>
      </c>
      <c r="X35" s="108" t="s">
        <v>168</v>
      </c>
      <c r="Y35" s="122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7"/>
      <c r="AK35" s="139"/>
      <c r="AL35" s="139"/>
    </row>
    <row r="36" spans="22:38" ht="15">
      <c r="V36" s="139"/>
      <c r="W36" s="1" t="s">
        <v>138</v>
      </c>
      <c r="X36" s="123" t="s">
        <v>170</v>
      </c>
      <c r="Y36" s="123" t="s">
        <v>171</v>
      </c>
      <c r="Z36" s="123" t="s">
        <v>172</v>
      </c>
      <c r="AA36" s="123" t="s">
        <v>173</v>
      </c>
      <c r="AB36" s="123" t="s">
        <v>174</v>
      </c>
      <c r="AC36" s="123" t="s">
        <v>175</v>
      </c>
      <c r="AD36" s="123" t="s">
        <v>176</v>
      </c>
      <c r="AE36" s="123" t="s">
        <v>177</v>
      </c>
      <c r="AF36" s="108"/>
      <c r="AG36" s="108"/>
      <c r="AH36" s="108"/>
      <c r="AI36" s="108"/>
      <c r="AJ36" s="107"/>
      <c r="AK36" s="139"/>
      <c r="AL36" s="139"/>
    </row>
    <row r="37" spans="22:38" ht="15">
      <c r="V37" s="139"/>
      <c r="W37" s="1" t="s">
        <v>139</v>
      </c>
      <c r="X37" s="136">
        <v>5</v>
      </c>
      <c r="Y37" s="136">
        <v>0.48</v>
      </c>
      <c r="Z37" s="136">
        <v>0.3</v>
      </c>
      <c r="AA37" s="136">
        <v>0.25</v>
      </c>
      <c r="AB37" s="137">
        <v>0.18</v>
      </c>
      <c r="AC37" s="137">
        <v>0.1</v>
      </c>
      <c r="AD37" s="137">
        <v>0.05</v>
      </c>
      <c r="AE37" s="136">
        <v>0.02</v>
      </c>
      <c r="AF37" s="108"/>
      <c r="AG37" s="108"/>
      <c r="AH37" s="108"/>
      <c r="AI37" s="108"/>
      <c r="AJ37" s="107"/>
      <c r="AK37" s="139"/>
      <c r="AL37" s="139"/>
    </row>
    <row r="38" spans="22:38" ht="15">
      <c r="V38" s="139"/>
      <c r="W38" s="107"/>
      <c r="X38" s="122"/>
      <c r="Y38" s="122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7"/>
      <c r="AK38" s="139"/>
      <c r="AL38" s="139"/>
    </row>
    <row r="39" spans="22:38" ht="15">
      <c r="V39" s="139"/>
      <c r="W39" s="107"/>
      <c r="X39" s="149" t="s">
        <v>177</v>
      </c>
      <c r="Y39" s="150">
        <v>0.02</v>
      </c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7"/>
      <c r="AK39" s="139"/>
      <c r="AL39" s="139"/>
    </row>
    <row r="40" spans="22:38" ht="15">
      <c r="V40" s="139"/>
      <c r="W40" s="107"/>
      <c r="X40" s="122"/>
      <c r="Y40" s="122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7"/>
      <c r="AK40" s="139"/>
      <c r="AL40" s="139"/>
    </row>
    <row r="41" spans="22:38" ht="15">
      <c r="V41" s="139"/>
      <c r="W41" s="107"/>
      <c r="X41" s="122"/>
      <c r="Y41" s="122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7"/>
      <c r="AK41" s="139"/>
      <c r="AL41" s="139"/>
    </row>
    <row r="42" spans="22:38" ht="15">
      <c r="V42" s="139"/>
      <c r="W42" s="107"/>
      <c r="X42" s="122"/>
      <c r="Y42" s="122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7"/>
      <c r="AK42" s="139"/>
      <c r="AL42" s="139"/>
    </row>
    <row r="43" spans="22:38" ht="15">
      <c r="V43" s="139"/>
      <c r="W43" s="107"/>
      <c r="X43" s="122"/>
      <c r="Y43" s="122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7"/>
      <c r="AK43" s="139"/>
      <c r="AL43" s="139"/>
    </row>
    <row r="44" spans="22:38" ht="15">
      <c r="V44" s="139"/>
      <c r="W44" s="107"/>
      <c r="X44" s="122"/>
      <c r="Y44" s="122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7"/>
      <c r="AK44" s="139"/>
      <c r="AL44" s="139"/>
    </row>
    <row r="45" spans="22:38" ht="15">
      <c r="X45" s="122"/>
      <c r="Y45" s="122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</row>
    <row r="46" spans="22:38" ht="15">
      <c r="X46" s="122"/>
      <c r="Y46" s="122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</row>
    <row r="47" spans="22:38" ht="15">
      <c r="X47" s="122"/>
      <c r="Y47" s="122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</row>
    <row r="48" spans="22:38" ht="15">
      <c r="X48" s="122"/>
      <c r="Y48" s="122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</row>
    <row r="49" spans="24:35" ht="15">
      <c r="X49" s="122"/>
      <c r="Y49" s="122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</row>
    <row r="50" spans="24:35" ht="15">
      <c r="X50" s="122"/>
      <c r="Y50" s="122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</row>
    <row r="51" spans="24:35" ht="15">
      <c r="X51" s="122"/>
      <c r="Y51" s="122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</row>
  </sheetData>
  <mergeCells count="16">
    <mergeCell ref="V25:V26"/>
    <mergeCell ref="V27:AG27"/>
    <mergeCell ref="V28:AG28"/>
    <mergeCell ref="C15:S15"/>
    <mergeCell ref="C16:S16"/>
    <mergeCell ref="C17:S17"/>
    <mergeCell ref="V19:AG19"/>
    <mergeCell ref="V21:V22"/>
    <mergeCell ref="V23:AG23"/>
    <mergeCell ref="I14:K14"/>
    <mergeCell ref="N14:S14"/>
    <mergeCell ref="C1:T1"/>
    <mergeCell ref="C13:E13"/>
    <mergeCell ref="F13:H13"/>
    <mergeCell ref="I13:O13"/>
    <mergeCell ref="P13:S13"/>
  </mergeCells>
  <conditionalFormatting sqref="AJ21:AJ30">
    <cfRule type="cellIs" dxfId="1" priority="2" operator="equal">
      <formula>$AJ$33</formula>
    </cfRule>
  </conditionalFormatting>
  <conditionalFormatting sqref="AL21:AL28">
    <cfRule type="cellIs" dxfId="0" priority="1" operator="equal">
      <formula>$AL$33</formula>
    </cfRule>
  </conditionalFormatting>
  <dataValidations disablePrompts="1" count="5">
    <dataValidation type="list" allowBlank="1" showInputMessage="1" showErrorMessage="1" sqref="Y39 AE4">
      <formula1>INDIRECT(X4)</formula1>
    </dataValidation>
    <dataValidation type="list" allowBlank="1" showInputMessage="1" showErrorMessage="1" sqref="X39">
      <formula1>tcoupureCA25V</formula1>
    </dataValidation>
    <dataValidation type="list" allowBlank="1" showInputMessage="1" showErrorMessage="1" sqref="AI33">
      <formula1>Uc_présumée</formula1>
    </dataValidation>
    <dataValidation type="list" allowBlank="1" showInputMessage="1" showErrorMessage="1" sqref="AK33">
      <formula1>Uc_présumée_UL_25V</formula1>
    </dataValidation>
    <dataValidation type="list" allowBlank="1" showInputMessage="1" showErrorMessage="1" sqref="AD4">
      <formula1>zones_1_4</formula1>
    </dataValidation>
  </dataValidations>
  <printOptions headings="1"/>
  <pageMargins left="0.19645669291338586" right="0.19645669291338586" top="0.59055118110236227" bottom="0.59055118110236227" header="0.19645669291338586" footer="0.19645669291338586"/>
  <pageSetup paperSize="9" scale="59" fitToWidth="0" fitToHeight="0" pageOrder="overThenDown" orientation="landscape" useFirstPageNumber="1" r:id="rId1"/>
  <headerFooter alignWithMargins="0">
    <oddHeader>&amp;C&amp;A</oddHeader>
    <oddFooter>&amp;CPage &amp;P</oddFooter>
  </headerFooter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98</vt:i4>
      </vt:variant>
    </vt:vector>
  </HeadingPairs>
  <TitlesOfParts>
    <vt:vector size="103" baseType="lpstr">
      <vt:lpstr>If-Uc schéma TT</vt:lpstr>
      <vt:lpstr>tables_listes</vt:lpstr>
      <vt:lpstr>liens NFC 15-100</vt:lpstr>
      <vt:lpstr>sensibilité DDR</vt:lpstr>
      <vt:lpstr>temps_courant_Uc_présumée</vt:lpstr>
      <vt:lpstr>choix_nature_peau</vt:lpstr>
      <vt:lpstr>courant_zone</vt:lpstr>
      <vt:lpstr>courbe_G_instantané</vt:lpstr>
      <vt:lpstr>courbe_S_sélectif</vt:lpstr>
      <vt:lpstr>I_delta_n</vt:lpstr>
      <vt:lpstr>I_delta_n_BS</vt:lpstr>
      <vt:lpstr>I_delta_n_HS</vt:lpstr>
      <vt:lpstr>I_delta_n_MS</vt:lpstr>
      <vt:lpstr>Idn_1</vt:lpstr>
      <vt:lpstr>Idn_10</vt:lpstr>
      <vt:lpstr>Idn_2</vt:lpstr>
      <vt:lpstr>Idn_5</vt:lpstr>
      <vt:lpstr>Idn_S1</vt:lpstr>
      <vt:lpstr>Idn_S10</vt:lpstr>
      <vt:lpstr>Idn_S2</vt:lpstr>
      <vt:lpstr>Idn_S5</vt:lpstr>
      <vt:lpstr>In_disjoncteur</vt:lpstr>
      <vt:lpstr>IΔn</vt:lpstr>
      <vt:lpstr>locaux_sec_UL25V</vt:lpstr>
      <vt:lpstr>locaux_sec_UL50V</vt:lpstr>
      <vt:lpstr>peau_humide</vt:lpstr>
      <vt:lpstr>peau_immergée</vt:lpstr>
      <vt:lpstr>peau_mouillée</vt:lpstr>
      <vt:lpstr>peau_sèche</vt:lpstr>
      <vt:lpstr>R_p_humide</vt:lpstr>
      <vt:lpstr>R_p_immergée</vt:lpstr>
      <vt:lpstr>R_p_mouillée</vt:lpstr>
      <vt:lpstr>R_p_sèche</vt:lpstr>
      <vt:lpstr>R_p_tout</vt:lpstr>
      <vt:lpstr>R_personne</vt:lpstr>
      <vt:lpstr>R_personne_p_seche</vt:lpstr>
      <vt:lpstr>R_personne_U_contact</vt:lpstr>
      <vt:lpstr>Rmax_PdT_UL50V</vt:lpstr>
      <vt:lpstr>sensibilité_BS_MS_HS</vt:lpstr>
      <vt:lpstr>sensibilité_DDR</vt:lpstr>
      <vt:lpstr>t_coupure_A50V</vt:lpstr>
      <vt:lpstr>t_coupure_CA25V</vt:lpstr>
      <vt:lpstr>t_coupure_CA50V</vt:lpstr>
      <vt:lpstr>t_fonctionnement</vt:lpstr>
      <vt:lpstr>t_fonctionnement_S</vt:lpstr>
      <vt:lpstr>tcoupureCA25V</vt:lpstr>
      <vt:lpstr>tcoupureCA50V</vt:lpstr>
      <vt:lpstr>temps_coupure_CA</vt:lpstr>
      <vt:lpstr>temps_coupure_CA_25V</vt:lpstr>
      <vt:lpstr>tension_de_contact</vt:lpstr>
      <vt:lpstr>U_contact_personne</vt:lpstr>
      <vt:lpstr>U_contact_personne_base</vt:lpstr>
      <vt:lpstr>Uc__251_humide</vt:lpstr>
      <vt:lpstr>Uc__251_immergée</vt:lpstr>
      <vt:lpstr>Uc__251_mouillée</vt:lpstr>
      <vt:lpstr>Uc__251_sèche</vt:lpstr>
      <vt:lpstr>Uc_25_humide</vt:lpstr>
      <vt:lpstr>Uc_25_immergée</vt:lpstr>
      <vt:lpstr>Uc_25_mouillée</vt:lpstr>
      <vt:lpstr>Uc_25_sèche</vt:lpstr>
      <vt:lpstr>Uc_250_humide</vt:lpstr>
      <vt:lpstr>Uc_250_immergée</vt:lpstr>
      <vt:lpstr>Uc_250_mouillée</vt:lpstr>
      <vt:lpstr>Uc_250_sèche</vt:lpstr>
      <vt:lpstr>Uc_251_sèche</vt:lpstr>
      <vt:lpstr>Uc_50_humide</vt:lpstr>
      <vt:lpstr>Uc_50_immergée</vt:lpstr>
      <vt:lpstr>Uc_50_mouillée</vt:lpstr>
      <vt:lpstr>Uc_50_sèche</vt:lpstr>
      <vt:lpstr>Uc_mp_110V</vt:lpstr>
      <vt:lpstr>Uc_mp_150V</vt:lpstr>
      <vt:lpstr>Uc_mp_220V</vt:lpstr>
      <vt:lpstr>Uc_mp_280V</vt:lpstr>
      <vt:lpstr>Uc_mp_50V</vt:lpstr>
      <vt:lpstr>Uc_mp_75V</vt:lpstr>
      <vt:lpstr>Uc_mp_90V</vt:lpstr>
      <vt:lpstr>Uc_pm_25V</vt:lpstr>
      <vt:lpstr>Uc_présumée</vt:lpstr>
      <vt:lpstr>Uc_présumée_UL_25V</vt:lpstr>
      <vt:lpstr>Ucontact_humide</vt:lpstr>
      <vt:lpstr>Ucontact_immergée</vt:lpstr>
      <vt:lpstr>Ucontact_mouillée</vt:lpstr>
      <vt:lpstr>Ucontact_sèche</vt:lpstr>
      <vt:lpstr>Ucp_120</vt:lpstr>
      <vt:lpstr>Ucp_150</vt:lpstr>
      <vt:lpstr>Ucp_220</vt:lpstr>
      <vt:lpstr>Ucp_280</vt:lpstr>
      <vt:lpstr>Ucp_350</vt:lpstr>
      <vt:lpstr>Ucp_49</vt:lpstr>
      <vt:lpstr>Ucp_50</vt:lpstr>
      <vt:lpstr>Ucp_500</vt:lpstr>
      <vt:lpstr>Ucp_75</vt:lpstr>
      <vt:lpstr>Ucp_90</vt:lpstr>
      <vt:lpstr>zone_1</vt:lpstr>
      <vt:lpstr>zone_2</vt:lpstr>
      <vt:lpstr>zone_3</vt:lpstr>
      <vt:lpstr>zone_4</vt:lpstr>
      <vt:lpstr>'If-Uc schéma TT'!Zone_d_impression</vt:lpstr>
      <vt:lpstr>'liens NFC 15-100'!Zone_d_impression</vt:lpstr>
      <vt:lpstr>'sensibilité DDR'!Zone_d_impression</vt:lpstr>
      <vt:lpstr>tables_listes!Zone_d_impression</vt:lpstr>
      <vt:lpstr>temps_courant_Uc_présumée!Zone_d_impression</vt:lpstr>
      <vt:lpstr>zones_1_4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jfadmin</dc:creator>
  <cp:lastModifiedBy>adminjf</cp:lastModifiedBy>
  <cp:revision>1</cp:revision>
  <cp:lastPrinted>2017-08-12T12:44:38Z</cp:lastPrinted>
  <dcterms:created xsi:type="dcterms:W3CDTF">2017-07-24T11:16:13Z</dcterms:created>
  <dcterms:modified xsi:type="dcterms:W3CDTF">2017-08-12T12:47:28Z</dcterms:modified>
</cp:coreProperties>
</file>