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040" windowHeight="9405" activeTab="1"/>
  </bookViews>
  <sheets>
    <sheet name="Parametres" sheetId="1" r:id="rId1"/>
    <sheet name="Janvier" sheetId="6" r:id="rId2"/>
  </sheets>
  <definedNames>
    <definedName name="Arrêt">Parametres!$G$2:$G$7</definedName>
    <definedName name="Début">Parametres!$E$1:$E$9</definedName>
    <definedName name="DPause">Parametres!#REF!</definedName>
    <definedName name="Fériés">Parametres!$B$2:$B$14</definedName>
    <definedName name="Fin">Parametres!$F:$F</definedName>
    <definedName name="Journée">Parametres!$D$1:$D$9</definedName>
    <definedName name="LFinPause">"Parametres!$O"&amp;MATCH(Janvier!#REF!,DPause,1)+1&amp;":$O"&amp;MATCH(MAX("12:45",Janvier!#REF!+"1:00"),DPause,1)+1</definedName>
    <definedName name="Mois">Parametres!$C$2:$C$13</definedName>
    <definedName name="Param">Parametres!#REF!</definedName>
    <definedName name="Types">Parametres!#REF!</definedName>
    <definedName name="Vide">Parametres!#REF!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6"/>
  <c r="H8"/>
  <c r="H7"/>
  <c r="H6"/>
  <c r="H5"/>
  <c r="H4"/>
  <c r="G9"/>
  <c r="G8"/>
  <c r="G7"/>
  <c r="G6"/>
  <c r="G5"/>
  <c r="G4"/>
  <c r="E9" l="1"/>
  <c r="E8"/>
  <c r="E7"/>
  <c r="E6"/>
  <c r="E5"/>
  <c r="E4"/>
  <c r="D9"/>
  <c r="D8"/>
  <c r="D7"/>
  <c r="D6"/>
  <c r="D5"/>
  <c r="D4"/>
  <c r="E3"/>
  <c r="D3"/>
  <c r="D17" i="1" l="1"/>
  <c r="F9" i="6" l="1"/>
  <c r="F8"/>
  <c r="F7"/>
  <c r="F6"/>
  <c r="F5"/>
  <c r="F4"/>
  <c r="F3"/>
  <c r="G3" l="1"/>
  <c r="H3"/>
  <c r="H10" s="1"/>
  <c r="F10"/>
  <c r="I10" l="1"/>
  <c r="B1" i="1"/>
  <c r="B3" i="6"/>
  <c r="B6" s="1"/>
  <c r="G10" l="1"/>
  <c r="B9"/>
  <c r="B7"/>
  <c r="B4"/>
  <c r="B2" i="1"/>
  <c r="B5" i="6"/>
  <c r="B8"/>
  <c r="C3" i="1" l="1"/>
  <c r="C4" s="1"/>
  <c r="C5" s="1"/>
  <c r="C6" s="1"/>
  <c r="C7" s="1"/>
  <c r="C8" s="1"/>
  <c r="C9" s="1"/>
  <c r="C10" s="1"/>
  <c r="C11" s="1"/>
  <c r="C12" s="1"/>
  <c r="C13" s="1"/>
  <c r="B14" l="1"/>
  <c r="B3" l="1"/>
  <c r="B11"/>
  <c r="B12"/>
  <c r="B5"/>
  <c r="B13"/>
  <c r="B6"/>
  <c r="B10"/>
  <c r="B8" l="1"/>
  <c r="B9" s="1"/>
  <c r="B4"/>
  <c r="B7" s="1"/>
</calcChain>
</file>

<file path=xl/sharedStrings.xml><?xml version="1.0" encoding="utf-8"?>
<sst xmlns="http://schemas.openxmlformats.org/spreadsheetml/2006/main" count="59" uniqueCount="53">
  <si>
    <t>Type de Journée</t>
  </si>
  <si>
    <t>Heure
d'Arrivee</t>
  </si>
  <si>
    <t>Heure
de Fin</t>
  </si>
  <si>
    <t>Jour de l'an</t>
  </si>
  <si>
    <t>Pâques</t>
  </si>
  <si>
    <t>L. de Pâques</t>
  </si>
  <si>
    <t>Fête du Travail</t>
  </si>
  <si>
    <t>Armistice 45</t>
  </si>
  <si>
    <t>Ascension</t>
  </si>
  <si>
    <t>Pentecôte</t>
  </si>
  <si>
    <t>L. de Pentecôte</t>
  </si>
  <si>
    <t>Fête Nationale</t>
  </si>
  <si>
    <t>Assomption</t>
  </si>
  <si>
    <t>Toussaint</t>
  </si>
  <si>
    <t>Armistice 18</t>
  </si>
  <si>
    <t>Noël</t>
  </si>
  <si>
    <t>Mois</t>
  </si>
  <si>
    <t xml:space="preserve">Jours   </t>
  </si>
  <si>
    <t>Heure
de Nuit</t>
  </si>
  <si>
    <t>Heure
Sup/25%</t>
  </si>
  <si>
    <t>Heure
Sup/50%</t>
  </si>
  <si>
    <t>Total
Journée</t>
  </si>
  <si>
    <t>Accident/Travail</t>
  </si>
  <si>
    <t xml:space="preserve">       Journée</t>
  </si>
  <si>
    <t xml:space="preserve">       Matin</t>
  </si>
  <si>
    <t xml:space="preserve">       Nuit</t>
  </si>
  <si>
    <t xml:space="preserve">       Nuit 2</t>
  </si>
  <si>
    <t xml:space="preserve">      Autre</t>
  </si>
  <si>
    <t xml:space="preserve"> Journée/Normal</t>
  </si>
  <si>
    <t xml:space="preserve">       Autre</t>
  </si>
  <si>
    <t xml:space="preserve">          Arrêt</t>
  </si>
  <si>
    <t xml:space="preserve">      Maladie</t>
  </si>
  <si>
    <t xml:space="preserve">      Vacance</t>
  </si>
  <si>
    <t>TOTAL:</t>
  </si>
  <si>
    <t>ARRÊT</t>
  </si>
  <si>
    <t>=SI(OU(D3="";E3="");;MOD(E3-D3;1)-SI(E3&gt;D3;MAX(0;MIN(E3;22/24)-MAX(D3;6/24));MAX(0;22/24-MAX(D3;6/24))+MAX(0;MIN(E3;22/24)-6/24)))  nuit</t>
  </si>
  <si>
    <t>=MOD(E3-D3;1)-SI(E3&gt;D3;MAX(0;MIN(E3;22/24)-MAX(D3;6/24));MAX(0;22/24-MAX(D3;6/24))+MAX(0;MIN(E3;22/24)-6/24))  =nuit</t>
  </si>
  <si>
    <t>=SI(G3="";"";(MOD(F3-H3;1) (=total journée)</t>
  </si>
  <si>
    <t>=SI(F3="";"";F3-$I$1)  (= total journée h/sup-$I$1 =7h)</t>
  </si>
  <si>
    <t>=MIN(7/24;SOMME(G30:G34)) pas dépasée (7h/sup 25% )</t>
  </si>
  <si>
    <t>=SOMME(H3:H9)-I9 (=total H/sup 50%)</t>
  </si>
  <si>
    <t>=AUJOURDHUI()     =(TEMPSVAL("20:18"))</t>
  </si>
  <si>
    <t xml:space="preserve">entré      sortie              total journée          </t>
  </si>
  <si>
    <t xml:space="preserve">                                 =MOD(B6-A6;1)</t>
  </si>
  <si>
    <t>datte en C5 =1/j</t>
  </si>
  <si>
    <t>=C5+1 =+C5+1</t>
  </si>
  <si>
    <t>Nuit</t>
  </si>
  <si>
    <t>Tarif/Horaires</t>
  </si>
  <si>
    <t>H/25%</t>
  </si>
  <si>
    <t>H/50%</t>
  </si>
  <si>
    <t>Prime/Chaleur</t>
  </si>
  <si>
    <t>merci tout de même de m'aidée</t>
  </si>
  <si>
    <t>quand je me mais sur c3 en blanc (#N/A)et de résluta en ligne G10</t>
  </si>
</sst>
</file>

<file path=xl/styles.xml><?xml version="1.0" encoding="utf-8"?>
<styleSheet xmlns="http://schemas.openxmlformats.org/spreadsheetml/2006/main">
  <numFmts count="9">
    <numFmt numFmtId="164" formatCode="h:mm;@"/>
    <numFmt numFmtId="165" formatCode="mmmm"/>
    <numFmt numFmtId="166" formatCode="[h]:mm;"/>
    <numFmt numFmtId="167" formatCode="&quot;Fériés &quot;0000"/>
    <numFmt numFmtId="168" formatCode="[=0]&quot;&quot;;ddd\ dd\ mmm\ yy&quot; &quot;"/>
    <numFmt numFmtId="169" formatCode="ddd\ dd"/>
    <numFmt numFmtId="170" formatCode="[h]&quot;h&quot;:mm;"/>
    <numFmt numFmtId="171" formatCode="#,##0.0000\ &quot;€&quot;"/>
    <numFmt numFmtId="172" formatCode="#,##0.00\ &quot;€&quot;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hair">
        <color auto="1"/>
      </bottom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164" fontId="3" fillId="2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4" xfId="1" applyFont="1" applyBorder="1"/>
    <xf numFmtId="168" fontId="6" fillId="0" borderId="4" xfId="1" quotePrefix="1" applyNumberFormat="1" applyFont="1" applyFill="1" applyBorder="1" applyAlignment="1" applyProtection="1">
      <alignment horizontal="right" vertical="center"/>
    </xf>
    <xf numFmtId="0" fontId="6" fillId="0" borderId="5" xfId="1" applyFont="1" applyBorder="1"/>
    <xf numFmtId="168" fontId="6" fillId="0" borderId="5" xfId="1" applyNumberFormat="1" applyFont="1" applyFill="1" applyBorder="1" applyAlignment="1" applyProtection="1">
      <alignment horizontal="right" vertical="center"/>
    </xf>
    <xf numFmtId="165" fontId="6" fillId="0" borderId="4" xfId="0" applyNumberFormat="1" applyFont="1" applyFill="1" applyBorder="1"/>
    <xf numFmtId="165" fontId="6" fillId="0" borderId="5" xfId="0" applyNumberFormat="1" applyFont="1" applyFill="1" applyBorder="1"/>
    <xf numFmtId="0" fontId="7" fillId="2" borderId="0" xfId="0" applyFont="1" applyFill="1" applyAlignment="1">
      <alignment horizontal="right" vertical="center"/>
    </xf>
    <xf numFmtId="0" fontId="0" fillId="2" borderId="0" xfId="0" applyFill="1"/>
    <xf numFmtId="166" fontId="5" fillId="2" borderId="0" xfId="0" applyNumberFormat="1" applyFont="1" applyFill="1" applyAlignment="1">
      <alignment horizontal="center" vertical="center"/>
    </xf>
    <xf numFmtId="165" fontId="2" fillId="3" borderId="6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/>
    <xf numFmtId="170" fontId="3" fillId="2" borderId="2" xfId="0" applyNumberFormat="1" applyFont="1" applyFill="1" applyBorder="1" applyAlignment="1">
      <alignment horizontal="center"/>
    </xf>
    <xf numFmtId="0" fontId="6" fillId="0" borderId="4" xfId="0" applyFont="1" applyFill="1" applyBorder="1"/>
    <xf numFmtId="0" fontId="6" fillId="0" borderId="5" xfId="0" applyFont="1" applyFill="1" applyBorder="1"/>
    <xf numFmtId="0" fontId="6" fillId="0" borderId="8" xfId="1" applyFont="1" applyBorder="1" applyAlignment="1">
      <alignment horizontal="center" vertical="center"/>
    </xf>
    <xf numFmtId="167" fontId="6" fillId="0" borderId="8" xfId="1" quotePrefix="1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8" xfId="0" applyFont="1" applyFill="1" applyBorder="1"/>
    <xf numFmtId="0" fontId="6" fillId="0" borderId="10" xfId="0" applyFont="1" applyFill="1" applyBorder="1"/>
    <xf numFmtId="164" fontId="3" fillId="2" borderId="4" xfId="0" applyNumberFormat="1" applyFont="1" applyFill="1" applyBorder="1" applyAlignment="1">
      <alignment horizontal="center" vertical="center"/>
    </xf>
    <xf numFmtId="170" fontId="3" fillId="0" borderId="2" xfId="0" applyNumberFormat="1" applyFont="1" applyFill="1" applyBorder="1" applyAlignment="1" applyProtection="1">
      <alignment horizontal="center"/>
      <protection locked="0"/>
    </xf>
    <xf numFmtId="170" fontId="3" fillId="0" borderId="3" xfId="0" applyNumberFormat="1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>
      <alignment horizontal="center" vertical="center" wrapText="1"/>
    </xf>
    <xf numFmtId="169" fontId="3" fillId="2" borderId="15" xfId="0" applyNumberFormat="1" applyFont="1" applyFill="1" applyBorder="1" applyAlignment="1">
      <alignment horizontal="center" vertical="center"/>
    </xf>
    <xf numFmtId="169" fontId="3" fillId="2" borderId="16" xfId="0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/>
      <protection locked="0"/>
    </xf>
    <xf numFmtId="164" fontId="3" fillId="2" borderId="22" xfId="0" applyNumberFormat="1" applyFont="1" applyFill="1" applyBorder="1" applyAlignment="1">
      <alignment horizontal="center" vertical="center"/>
    </xf>
    <xf numFmtId="164" fontId="3" fillId="0" borderId="23" xfId="0" applyNumberFormat="1" applyFont="1" applyFill="1" applyBorder="1" applyAlignment="1" applyProtection="1">
      <alignment horizontal="center"/>
      <protection locked="0"/>
    </xf>
    <xf numFmtId="0" fontId="3" fillId="0" borderId="24" xfId="0" applyFont="1" applyFill="1" applyBorder="1" applyAlignment="1" applyProtection="1">
      <alignment horizontal="center" vertical="center"/>
      <protection locked="0"/>
    </xf>
    <xf numFmtId="164" fontId="3" fillId="0" borderId="25" xfId="0" applyNumberFormat="1" applyFont="1" applyFill="1" applyBorder="1" applyAlignment="1" applyProtection="1">
      <alignment horizontal="center"/>
      <protection locked="0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27" xfId="0" applyBorder="1"/>
    <xf numFmtId="170" fontId="8" fillId="2" borderId="22" xfId="0" applyNumberFormat="1" applyFont="1" applyFill="1" applyBorder="1" applyAlignment="1">
      <alignment horizontal="center"/>
    </xf>
    <xf numFmtId="169" fontId="10" fillId="4" borderId="17" xfId="0" applyNumberFormat="1" applyFont="1" applyFill="1" applyBorder="1" applyAlignment="1">
      <alignment horizontal="center" vertical="center"/>
    </xf>
    <xf numFmtId="170" fontId="8" fillId="4" borderId="9" xfId="0" applyNumberFormat="1" applyFont="1" applyFill="1" applyBorder="1" applyAlignment="1">
      <alignment horizontal="center"/>
    </xf>
    <xf numFmtId="170" fontId="3" fillId="4" borderId="12" xfId="0" applyNumberFormat="1" applyFont="1" applyFill="1" applyBorder="1" applyAlignment="1">
      <alignment horizontal="center"/>
    </xf>
    <xf numFmtId="164" fontId="3" fillId="4" borderId="9" xfId="0" applyNumberFormat="1" applyFont="1" applyFill="1" applyBorder="1" applyAlignment="1">
      <alignment horizontal="center" vertical="center"/>
    </xf>
    <xf numFmtId="170" fontId="3" fillId="4" borderId="12" xfId="0" applyNumberFormat="1" applyFont="1" applyFill="1" applyBorder="1" applyAlignment="1" applyProtection="1">
      <alignment horizontal="center"/>
      <protection locked="0"/>
    </xf>
    <xf numFmtId="170" fontId="3" fillId="4" borderId="13" xfId="0" applyNumberFormat="1" applyFont="1" applyFill="1" applyBorder="1" applyAlignment="1" applyProtection="1">
      <alignment horizontal="center"/>
      <protection locked="0"/>
    </xf>
    <xf numFmtId="49" fontId="6" fillId="0" borderId="0" xfId="0" applyNumberFormat="1" applyFont="1" applyFill="1" applyBorder="1"/>
    <xf numFmtId="170" fontId="3" fillId="2" borderId="21" xfId="0" applyNumberFormat="1" applyFont="1" applyFill="1" applyBorder="1" applyAlignment="1">
      <alignment horizontal="center"/>
    </xf>
    <xf numFmtId="171" fontId="6" fillId="0" borderId="0" xfId="0" applyNumberFormat="1" applyFont="1" applyFill="1" applyBorder="1"/>
    <xf numFmtId="172" fontId="6" fillId="0" borderId="0" xfId="0" applyNumberFormat="1" applyFont="1" applyFill="1" applyBorder="1"/>
    <xf numFmtId="20" fontId="6" fillId="0" borderId="11" xfId="0" applyNumberFormat="1" applyFont="1" applyFill="1" applyBorder="1"/>
    <xf numFmtId="20" fontId="6" fillId="0" borderId="4" xfId="0" applyNumberFormat="1" applyFont="1" applyFill="1" applyBorder="1"/>
    <xf numFmtId="0" fontId="6" fillId="0" borderId="28" xfId="0" applyFont="1" applyFill="1" applyBorder="1"/>
    <xf numFmtId="0" fontId="6" fillId="0" borderId="29" xfId="0" applyFont="1" applyFill="1" applyBorder="1"/>
    <xf numFmtId="0" fontId="6" fillId="0" borderId="30" xfId="0" applyFont="1" applyFill="1" applyBorder="1"/>
    <xf numFmtId="20" fontId="11" fillId="2" borderId="7" xfId="0" applyNumberFormat="1" applyFont="1" applyFill="1" applyBorder="1" applyAlignment="1">
      <alignment vertical="center" wrapText="1"/>
    </xf>
    <xf numFmtId="170" fontId="3" fillId="4" borderId="13" xfId="0" applyNumberFormat="1" applyFont="1" applyFill="1" applyBorder="1" applyAlignment="1">
      <alignment horizontal="center"/>
    </xf>
  </cellXfs>
  <cellStyles count="2">
    <cellStyle name="Normal" xfId="0" builtinId="0"/>
    <cellStyle name="Normal_plansbertrandV1" xfId="1"/>
  </cellStyles>
  <dxfs count="16"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9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ill>
        <patternFill patternType="solid">
          <bgColor theme="7" tint="0.79998168889431442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1"/>
  <sheetViews>
    <sheetView workbookViewId="0">
      <selection activeCell="F1" sqref="F1"/>
    </sheetView>
  </sheetViews>
  <sheetFormatPr baseColWidth="10" defaultColWidth="11.42578125" defaultRowHeight="15.75"/>
  <cols>
    <col min="1" max="1" width="14.7109375" style="2" customWidth="1"/>
    <col min="2" max="2" width="15.85546875" style="2" bestFit="1" customWidth="1"/>
    <col min="3" max="3" width="11.42578125" style="2"/>
    <col min="4" max="4" width="17.5703125" style="2" customWidth="1"/>
    <col min="5" max="5" width="9.7109375" style="2" customWidth="1"/>
    <col min="6" max="6" width="8.42578125" style="2" customWidth="1"/>
    <col min="7" max="7" width="18.28515625" style="2" customWidth="1"/>
    <col min="8" max="16384" width="11.42578125" style="2"/>
  </cols>
  <sheetData>
    <row r="1" spans="1:22" ht="16.5" thickBot="1">
      <c r="A1" s="18" t="s">
        <v>17</v>
      </c>
      <c r="B1" s="19">
        <f>YEAR(Janvier!B2)</f>
        <v>2017</v>
      </c>
      <c r="C1" s="20" t="s">
        <v>16</v>
      </c>
      <c r="D1" s="21" t="s">
        <v>23</v>
      </c>
      <c r="E1" s="22"/>
      <c r="F1" s="22"/>
      <c r="G1" s="22" t="s">
        <v>30</v>
      </c>
      <c r="L1" s="46" t="s">
        <v>35</v>
      </c>
      <c r="M1" s="46"/>
      <c r="N1" s="46"/>
      <c r="O1" s="46"/>
      <c r="P1" s="46"/>
      <c r="Q1" s="46"/>
      <c r="R1" s="46"/>
      <c r="S1" s="46"/>
      <c r="T1" s="46"/>
      <c r="U1" s="46"/>
      <c r="V1" s="46"/>
    </row>
    <row r="2" spans="1:22">
      <c r="A2" s="3" t="s">
        <v>3</v>
      </c>
      <c r="B2" s="4">
        <f>DATE(B1,1,1)</f>
        <v>42736</v>
      </c>
      <c r="C2" s="7">
        <v>42736</v>
      </c>
      <c r="D2" s="16" t="s">
        <v>28</v>
      </c>
      <c r="E2" s="50">
        <v>0.3125</v>
      </c>
      <c r="F2" s="50">
        <v>0.64583333333333337</v>
      </c>
      <c r="G2" s="52" t="s">
        <v>22</v>
      </c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1:22">
      <c r="A3" s="3" t="s">
        <v>4</v>
      </c>
      <c r="B3" s="4">
        <f>DATE(B1,3,29.56+0.979*MOD(204-11*MOD(B1,19),30)-WEEKDAY(DATE(B1,3,28.56+0.979*MOD(204-11*MOD(B1,19),30))))</f>
        <v>42841</v>
      </c>
      <c r="C3" s="7">
        <f>EDATE($C2,1)</f>
        <v>42767</v>
      </c>
      <c r="D3" s="16" t="s">
        <v>24</v>
      </c>
      <c r="E3" s="51">
        <v>0.20833333333333334</v>
      </c>
      <c r="F3" s="51">
        <v>0.54166666666666663</v>
      </c>
      <c r="G3" s="53" t="s">
        <v>31</v>
      </c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</row>
    <row r="4" spans="1:22">
      <c r="A4" s="3" t="s">
        <v>5</v>
      </c>
      <c r="B4" s="4">
        <f>B3+1</f>
        <v>42842</v>
      </c>
      <c r="C4" s="7">
        <f t="shared" ref="C4:C13" si="0">EDATE($C3,1)</f>
        <v>42795</v>
      </c>
      <c r="D4" s="16" t="s">
        <v>25</v>
      </c>
      <c r="E4" s="51">
        <v>0.875</v>
      </c>
      <c r="F4" s="51">
        <v>0.20833333333333334</v>
      </c>
      <c r="G4" s="53" t="s">
        <v>32</v>
      </c>
      <c r="L4" s="46" t="s">
        <v>36</v>
      </c>
      <c r="M4" s="46"/>
      <c r="N4" s="46"/>
      <c r="O4" s="46"/>
      <c r="P4" s="46"/>
      <c r="Q4" s="46"/>
      <c r="R4" s="46"/>
      <c r="S4" s="46"/>
      <c r="T4" s="46"/>
      <c r="U4" s="46"/>
      <c r="V4" s="46"/>
    </row>
    <row r="5" spans="1:22">
      <c r="A5" s="3" t="s">
        <v>6</v>
      </c>
      <c r="B5" s="4">
        <f>DATE(B1,5,1)</f>
        <v>42856</v>
      </c>
      <c r="C5" s="7">
        <f t="shared" si="0"/>
        <v>42826</v>
      </c>
      <c r="D5" s="16" t="s">
        <v>26</v>
      </c>
      <c r="E5" s="51">
        <v>0.79166666666666663</v>
      </c>
      <c r="F5" s="51">
        <v>0.20833333333333334</v>
      </c>
      <c r="G5" s="53" t="s">
        <v>27</v>
      </c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</row>
    <row r="6" spans="1:22">
      <c r="A6" s="3" t="s">
        <v>7</v>
      </c>
      <c r="B6" s="4">
        <f>DATE(B1,5,8)</f>
        <v>42863</v>
      </c>
      <c r="C6" s="7">
        <f t="shared" si="0"/>
        <v>42856</v>
      </c>
      <c r="D6" s="16" t="s">
        <v>29</v>
      </c>
      <c r="E6" s="16"/>
      <c r="F6" s="16"/>
      <c r="G6" s="53"/>
      <c r="L6" s="46" t="s">
        <v>37</v>
      </c>
      <c r="M6" s="46"/>
      <c r="N6" s="46"/>
      <c r="O6" s="46"/>
      <c r="P6" s="46"/>
      <c r="Q6" s="46"/>
      <c r="R6" s="46"/>
      <c r="S6" s="46"/>
      <c r="T6" s="46"/>
      <c r="U6" s="46"/>
      <c r="V6" s="46"/>
    </row>
    <row r="7" spans="1:22">
      <c r="A7" s="3" t="s">
        <v>8</v>
      </c>
      <c r="B7" s="4">
        <f>IF(B5=B4+38,,B4+38)</f>
        <v>42880</v>
      </c>
      <c r="C7" s="7">
        <f t="shared" si="0"/>
        <v>42887</v>
      </c>
      <c r="D7" s="16"/>
      <c r="E7" s="16"/>
      <c r="F7" s="16"/>
      <c r="G7" s="54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</row>
    <row r="8" spans="1:22">
      <c r="A8" s="3" t="s">
        <v>9</v>
      </c>
      <c r="B8" s="4">
        <f>B3+49</f>
        <v>42890</v>
      </c>
      <c r="C8" s="7">
        <f t="shared" si="0"/>
        <v>42917</v>
      </c>
      <c r="D8" s="16"/>
      <c r="E8" s="16"/>
      <c r="F8" s="16"/>
      <c r="L8" s="46" t="s">
        <v>38</v>
      </c>
      <c r="M8" s="46"/>
      <c r="N8" s="46"/>
      <c r="O8" s="46"/>
      <c r="P8" s="46"/>
      <c r="Q8" s="46"/>
      <c r="R8" s="46"/>
      <c r="S8" s="46"/>
      <c r="T8" s="46"/>
      <c r="U8" s="46"/>
      <c r="V8" s="46"/>
    </row>
    <row r="9" spans="1:22">
      <c r="A9" s="3" t="s">
        <v>10</v>
      </c>
      <c r="B9" s="4">
        <f>B8+1</f>
        <v>42891</v>
      </c>
      <c r="C9" s="7">
        <f t="shared" si="0"/>
        <v>42948</v>
      </c>
      <c r="D9" s="17"/>
      <c r="E9" s="17"/>
      <c r="F9" s="17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</row>
    <row r="10" spans="1:22">
      <c r="A10" s="3" t="s">
        <v>11</v>
      </c>
      <c r="B10" s="4">
        <f>DATE(B1,7,14)</f>
        <v>42930</v>
      </c>
      <c r="C10" s="7">
        <f t="shared" si="0"/>
        <v>42979</v>
      </c>
      <c r="L10" s="46" t="s">
        <v>39</v>
      </c>
      <c r="M10" s="46"/>
      <c r="N10" s="46"/>
      <c r="O10" s="46"/>
      <c r="P10" s="46"/>
      <c r="Q10" s="46"/>
      <c r="R10" s="46"/>
      <c r="S10" s="46"/>
      <c r="T10" s="46"/>
      <c r="U10" s="46"/>
      <c r="V10" s="46"/>
    </row>
    <row r="11" spans="1:22">
      <c r="A11" s="3" t="s">
        <v>12</v>
      </c>
      <c r="B11" s="4">
        <f>DATE(B1,8,15)</f>
        <v>42962</v>
      </c>
      <c r="C11" s="7">
        <f t="shared" si="0"/>
        <v>43009</v>
      </c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</row>
    <row r="12" spans="1:22">
      <c r="A12" s="3" t="s">
        <v>13</v>
      </c>
      <c r="B12" s="4">
        <f>DATE(B1,11,1)</f>
        <v>43040</v>
      </c>
      <c r="C12" s="7">
        <f t="shared" si="0"/>
        <v>43040</v>
      </c>
      <c r="L12" s="46" t="s">
        <v>40</v>
      </c>
      <c r="M12" s="46"/>
      <c r="N12" s="46"/>
      <c r="O12" s="46"/>
      <c r="P12" s="46"/>
      <c r="Q12" s="46"/>
      <c r="R12" s="46"/>
      <c r="S12" s="46"/>
      <c r="T12" s="46"/>
      <c r="U12" s="46"/>
      <c r="V12" s="46"/>
    </row>
    <row r="13" spans="1:22">
      <c r="A13" s="3" t="s">
        <v>14</v>
      </c>
      <c r="B13" s="4">
        <f>DATE(B1,11,11)</f>
        <v>43050</v>
      </c>
      <c r="C13" s="8">
        <f t="shared" si="0"/>
        <v>43070</v>
      </c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</row>
    <row r="14" spans="1:22">
      <c r="A14" s="5" t="s">
        <v>15</v>
      </c>
      <c r="B14" s="6">
        <f>DATE(B1,12,25)</f>
        <v>43094</v>
      </c>
      <c r="L14" s="46" t="s">
        <v>41</v>
      </c>
      <c r="M14" s="46"/>
      <c r="N14" s="46"/>
      <c r="O14" s="46"/>
      <c r="P14" s="46"/>
      <c r="Q14" s="46"/>
      <c r="R14" s="46"/>
      <c r="S14" s="46"/>
      <c r="T14" s="46"/>
      <c r="U14" s="46"/>
      <c r="V14" s="46"/>
    </row>
    <row r="15" spans="1:22">
      <c r="L15" s="46" t="s">
        <v>42</v>
      </c>
      <c r="M15" s="46"/>
      <c r="N15" s="46"/>
      <c r="O15" s="46"/>
      <c r="P15" s="46"/>
      <c r="Q15" s="46"/>
      <c r="R15" s="46"/>
      <c r="S15" s="46"/>
      <c r="T15" s="46"/>
      <c r="U15" s="46"/>
      <c r="V15" s="46"/>
    </row>
    <row r="16" spans="1:22">
      <c r="L16" s="46" t="s">
        <v>43</v>
      </c>
      <c r="M16" s="46"/>
      <c r="N16" s="46"/>
      <c r="O16" s="46"/>
      <c r="P16" s="46"/>
      <c r="Q16" s="46"/>
      <c r="R16" s="46"/>
      <c r="S16" s="46"/>
      <c r="T16" s="46"/>
      <c r="U16" s="46"/>
      <c r="V16" s="46"/>
    </row>
    <row r="17" spans="2:22">
      <c r="B17" s="2" t="s">
        <v>47</v>
      </c>
      <c r="C17" s="48">
        <v>12.148999999999999</v>
      </c>
      <c r="D17" s="49">
        <f>G17*C17</f>
        <v>1842.6388299999996</v>
      </c>
      <c r="E17" s="49"/>
      <c r="F17" s="49"/>
      <c r="G17" s="2">
        <v>151.66999999999999</v>
      </c>
      <c r="L17" s="46" t="s">
        <v>44</v>
      </c>
      <c r="M17" s="46"/>
      <c r="N17" s="46"/>
      <c r="O17" s="46"/>
      <c r="P17" s="46"/>
      <c r="Q17" s="46"/>
      <c r="R17" s="46"/>
      <c r="S17" s="46"/>
      <c r="T17" s="46"/>
      <c r="U17" s="46"/>
      <c r="V17" s="46"/>
    </row>
    <row r="18" spans="2:22">
      <c r="B18" s="2" t="s">
        <v>48</v>
      </c>
      <c r="C18" s="48">
        <v>15.186299999999999</v>
      </c>
      <c r="L18" s="46" t="s">
        <v>45</v>
      </c>
      <c r="M18" s="46"/>
      <c r="N18" s="46"/>
      <c r="O18" s="46"/>
      <c r="P18" s="46"/>
      <c r="Q18" s="46"/>
      <c r="R18" s="46"/>
      <c r="S18" s="46"/>
      <c r="T18" s="46"/>
      <c r="U18" s="46"/>
      <c r="V18" s="46"/>
    </row>
    <row r="19" spans="2:22">
      <c r="B19" s="2" t="s">
        <v>49</v>
      </c>
      <c r="C19" s="48">
        <v>18.223500000000001</v>
      </c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</row>
    <row r="20" spans="2:22">
      <c r="B20" s="2" t="s">
        <v>46</v>
      </c>
      <c r="C20" s="48">
        <v>2.4298000000000002</v>
      </c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</row>
    <row r="21" spans="2:22">
      <c r="B21" s="2" t="s">
        <v>50</v>
      </c>
    </row>
  </sheetData>
  <dataValidations count="4">
    <dataValidation type="list" allowBlank="1" showInputMessage="1" showErrorMessage="1" sqref="D1:D9">
      <formula1>Journée</formula1>
    </dataValidation>
    <dataValidation type="list" allowBlank="1" showInputMessage="1" showErrorMessage="1" sqref="G2:G7">
      <formula1>Arrêt</formula1>
    </dataValidation>
    <dataValidation type="list" allowBlank="1" showInputMessage="1" showErrorMessage="1" sqref="E1:E9">
      <formula1>Début</formula1>
    </dataValidation>
    <dataValidation type="list" allowBlank="1" showInputMessage="1" showErrorMessage="1" sqref="F1:F9">
      <formula1>Fin</formula1>
    </dataValidation>
  </dataValidation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7"/>
  <sheetViews>
    <sheetView tabSelected="1" workbookViewId="0">
      <pane ySplit="2" topLeftCell="A3" activePane="bottomLeft" state="frozenSplit"/>
      <selection pane="bottomLeft" activeCell="C3" sqref="C3"/>
    </sheetView>
  </sheetViews>
  <sheetFormatPr baseColWidth="10" defaultColWidth="1.42578125" defaultRowHeight="15" zeroHeight="1"/>
  <cols>
    <col min="1" max="1" width="9.85546875" customWidth="1"/>
    <col min="2" max="2" width="17.7109375" customWidth="1"/>
    <col min="3" max="3" width="16.28515625" customWidth="1"/>
    <col min="4" max="4" width="9.140625" customWidth="1"/>
    <col min="5" max="9" width="8.5703125" customWidth="1"/>
    <col min="10" max="10" width="13.7109375" customWidth="1"/>
    <col min="11" max="11" width="11.28515625" customWidth="1"/>
    <col min="12" max="12" width="11.5703125" customWidth="1"/>
  </cols>
  <sheetData>
    <row r="1" spans="1:10" ht="19.5" thickBot="1">
      <c r="A1" s="10"/>
      <c r="B1" s="14"/>
      <c r="C1" s="14"/>
      <c r="D1" s="13"/>
      <c r="E1" s="13"/>
      <c r="F1" s="13"/>
      <c r="G1" s="9"/>
      <c r="H1" s="11"/>
      <c r="I1" s="55">
        <v>0.29166666666666669</v>
      </c>
      <c r="J1" s="13"/>
    </row>
    <row r="2" spans="1:10" ht="33" customHeight="1" thickTop="1" thickBot="1">
      <c r="A2" s="10"/>
      <c r="B2" s="12">
        <v>42736</v>
      </c>
      <c r="C2" s="29" t="s">
        <v>0</v>
      </c>
      <c r="D2" s="30" t="s">
        <v>1</v>
      </c>
      <c r="E2" s="26" t="s">
        <v>2</v>
      </c>
      <c r="F2" s="26" t="s">
        <v>21</v>
      </c>
      <c r="G2" s="26" t="s">
        <v>18</v>
      </c>
      <c r="H2" s="26" t="s">
        <v>19</v>
      </c>
      <c r="I2" s="26" t="s">
        <v>20</v>
      </c>
      <c r="J2" s="26" t="s">
        <v>34</v>
      </c>
    </row>
    <row r="3" spans="1:10" ht="15" customHeight="1" thickBot="1">
      <c r="A3" s="10"/>
      <c r="B3" s="27">
        <f>B2</f>
        <v>42736</v>
      </c>
      <c r="C3" s="31"/>
      <c r="D3" s="24" t="e">
        <f>INDEX([0]!Début,MATCH($C3,Journée,0),1)</f>
        <v>#N/A</v>
      </c>
      <c r="E3" s="25" t="e">
        <f>INDEX([0]!Fin,MATCH($C3,Journée,0),1)</f>
        <v>#N/A</v>
      </c>
      <c r="F3" s="39" t="e">
        <f>IF(D3="","",(MOD(E3-D3,1)))</f>
        <v>#N/A</v>
      </c>
      <c r="G3" s="15" t="e">
        <f>IF(F3=0,0,MOD(E3-D3,1)-IF(E3&gt;D3,MAX(0,MIN(E3,22/24)-MAX(D3,6/24)),MAX(0,22/24-MAX(D3,6/24))+MAX(0,MIN(E3,22/24)-6/24)))</f>
        <v>#N/A</v>
      </c>
      <c r="H3" s="47" t="e">
        <f>IF(F3=0,0,F3-$I$1)</f>
        <v>#N/A</v>
      </c>
      <c r="I3" s="32"/>
      <c r="J3" s="33"/>
    </row>
    <row r="4" spans="1:10" ht="15" customHeight="1" thickBot="1">
      <c r="A4" s="10"/>
      <c r="B4" s="27">
        <f>IF(MONTH(B$3+ROWS(Parametres!$1:1))=MONTH(B$2),B$3+ROWS(Parametres!$1:1),"")</f>
        <v>42737</v>
      </c>
      <c r="C4" s="34" t="s">
        <v>28</v>
      </c>
      <c r="D4" s="24">
        <f>INDEX([0]!Début,MATCH($C4,Journée,0),1)</f>
        <v>0.3125</v>
      </c>
      <c r="E4" s="25">
        <f>INDEX([0]!Fin,MATCH($C4,Journée,0),1)</f>
        <v>0.64583333333333337</v>
      </c>
      <c r="F4" s="39">
        <f t="shared" ref="F4:F9" si="0">IF(D4="","",(MOD(E4-D4,1)))</f>
        <v>0.33333333333333337</v>
      </c>
      <c r="G4" s="15">
        <f t="shared" ref="G4:G9" si="1">IF(F4=0,0,MOD(E4-D4,1)-IF(E4&gt;D4,MAX(0,MIN(E4,22/24)-MAX(D4,6/24)),MAX(0,22/24-MAX(D4,6/24))+MAX(0,MIN(E4,22/24)-6/24)))</f>
        <v>0</v>
      </c>
      <c r="H4" s="47">
        <f t="shared" ref="H4:H9" si="2">IF(F4=0,0,F4-$I$1)</f>
        <v>4.1666666666666685E-2</v>
      </c>
      <c r="I4" s="1"/>
      <c r="J4" s="35"/>
    </row>
    <row r="5" spans="1:10" ht="15" customHeight="1" thickBot="1">
      <c r="A5" s="10"/>
      <c r="B5" s="27">
        <f>IF(MONTH(B$3+ROWS(Parametres!$1:2))=MONTH(B$2),B$3+ROWS(Parametres!$1:2),"")</f>
        <v>42738</v>
      </c>
      <c r="C5" s="34" t="s">
        <v>29</v>
      </c>
      <c r="D5" s="24">
        <f>INDEX([0]!Début,MATCH($C5,Journée,0),1)</f>
        <v>0</v>
      </c>
      <c r="E5" s="25">
        <f>INDEX([0]!Fin,MATCH($C5,Journée,0),1)</f>
        <v>0</v>
      </c>
      <c r="F5" s="39">
        <f t="shared" si="0"/>
        <v>0</v>
      </c>
      <c r="G5" s="15">
        <f t="shared" si="1"/>
        <v>0</v>
      </c>
      <c r="H5" s="47">
        <f t="shared" si="2"/>
        <v>0</v>
      </c>
      <c r="I5" s="1"/>
      <c r="J5" s="35"/>
    </row>
    <row r="6" spans="1:10" ht="15" customHeight="1" thickBot="1">
      <c r="A6" s="10"/>
      <c r="B6" s="27">
        <f>IF(MONTH(B$3+ROWS(Parametres!$1:3))=MONTH(B$2),B$3+ROWS(Parametres!$1:3),"")</f>
        <v>42739</v>
      </c>
      <c r="C6" s="34" t="s">
        <v>24</v>
      </c>
      <c r="D6" s="24">
        <f>INDEX([0]!Début,MATCH($C6,Journée,0),1)</f>
        <v>0.20833333333333334</v>
      </c>
      <c r="E6" s="25">
        <f>INDEX([0]!Fin,MATCH($C6,Journée,0),1)</f>
        <v>0.54166666666666663</v>
      </c>
      <c r="F6" s="39">
        <f t="shared" si="0"/>
        <v>0.33333333333333326</v>
      </c>
      <c r="G6" s="15">
        <f t="shared" si="1"/>
        <v>4.166666666666663E-2</v>
      </c>
      <c r="H6" s="47">
        <f t="shared" si="2"/>
        <v>4.1666666666666574E-2</v>
      </c>
      <c r="I6" s="1"/>
      <c r="J6" s="35"/>
    </row>
    <row r="7" spans="1:10" ht="15" customHeight="1" thickBot="1">
      <c r="A7" s="10"/>
      <c r="B7" s="27">
        <f>IF(MONTH(B$3+ROWS(Parametres!$1:4))=MONTH(B$2),B$3+ROWS(Parametres!$1:4),"")</f>
        <v>42740</v>
      </c>
      <c r="C7" s="34" t="s">
        <v>24</v>
      </c>
      <c r="D7" s="24">
        <f>INDEX([0]!Début,MATCH($C7,Journée,0),1)</f>
        <v>0.20833333333333334</v>
      </c>
      <c r="E7" s="25">
        <f>INDEX([0]!Fin,MATCH($C7,Journée,0),1)</f>
        <v>0.54166666666666663</v>
      </c>
      <c r="F7" s="39">
        <f t="shared" si="0"/>
        <v>0.33333333333333326</v>
      </c>
      <c r="G7" s="15">
        <f t="shared" si="1"/>
        <v>4.166666666666663E-2</v>
      </c>
      <c r="H7" s="47">
        <f t="shared" si="2"/>
        <v>4.1666666666666574E-2</v>
      </c>
      <c r="I7" s="1"/>
      <c r="J7" s="35"/>
    </row>
    <row r="8" spans="1:10" ht="15" customHeight="1" thickBot="1">
      <c r="A8" s="10"/>
      <c r="B8" s="27">
        <f>IF(MONTH(B$3+ROWS(Parametres!$1:5))=MONTH(B$2),B$3+ROWS(Parametres!$1:5),"")</f>
        <v>42741</v>
      </c>
      <c r="C8" s="34" t="s">
        <v>24</v>
      </c>
      <c r="D8" s="24">
        <f>INDEX([0]!Début,MATCH($C8,Journée,0),1)</f>
        <v>0.20833333333333334</v>
      </c>
      <c r="E8" s="25">
        <f>INDEX([0]!Fin,MATCH($C8,Journée,0),1)</f>
        <v>0.54166666666666663</v>
      </c>
      <c r="F8" s="39">
        <f t="shared" si="0"/>
        <v>0.33333333333333326</v>
      </c>
      <c r="G8" s="15">
        <f t="shared" si="1"/>
        <v>4.166666666666663E-2</v>
      </c>
      <c r="H8" s="47">
        <f t="shared" si="2"/>
        <v>4.1666666666666574E-2</v>
      </c>
      <c r="I8" s="1"/>
      <c r="J8" s="35"/>
    </row>
    <row r="9" spans="1:10" ht="15" customHeight="1" thickBot="1">
      <c r="A9" s="10"/>
      <c r="B9" s="28">
        <f>IF(MONTH(B$3+ROWS(Parametres!$1:6))=MONTH(B$2),B$3+ROWS(Parametres!$1:6),"")</f>
        <v>42742</v>
      </c>
      <c r="C9" s="36" t="s">
        <v>26</v>
      </c>
      <c r="D9" s="24">
        <f>INDEX([0]!Début,MATCH($C9,Journée,0),1)</f>
        <v>0.79166666666666663</v>
      </c>
      <c r="E9" s="25">
        <f>INDEX([0]!Fin,MATCH($C9,Journée,0),1)</f>
        <v>0.20833333333333334</v>
      </c>
      <c r="F9" s="39">
        <f t="shared" si="0"/>
        <v>0.41666666666666674</v>
      </c>
      <c r="G9" s="15">
        <f t="shared" si="1"/>
        <v>0.29166666666666674</v>
      </c>
      <c r="H9" s="47">
        <f t="shared" si="2"/>
        <v>0.12500000000000006</v>
      </c>
      <c r="I9" s="23"/>
      <c r="J9" s="35"/>
    </row>
    <row r="10" spans="1:10" ht="15" customHeight="1" thickBot="1">
      <c r="A10" s="10"/>
      <c r="B10" s="40" t="s">
        <v>33</v>
      </c>
      <c r="C10" s="37"/>
      <c r="D10" s="44"/>
      <c r="E10" s="45"/>
      <c r="F10" s="41" t="e">
        <f>SUM(F3:F9)</f>
        <v>#N/A</v>
      </c>
      <c r="G10" s="42" t="e">
        <f>SUM(G3:G9)</f>
        <v>#N/A</v>
      </c>
      <c r="H10" s="56" t="e">
        <f>MIN(7/24,SUM(H3:H9))</f>
        <v>#N/A</v>
      </c>
      <c r="I10" s="43" t="e">
        <f>SUM(H3:H9)-H10</f>
        <v>#N/A</v>
      </c>
      <c r="J10" s="38"/>
    </row>
    <row r="11" spans="1:10" hidden="1"/>
    <row r="12" spans="1:10" hidden="1"/>
    <row r="13" spans="1:10" hidden="1"/>
    <row r="14" spans="1:10" hidden="1"/>
    <row r="15" spans="1:10" hidden="1"/>
    <row r="16" spans="1:10" hidden="1"/>
    <row r="17" spans="3:3" hidden="1"/>
    <row r="18" spans="3:3"/>
    <row r="19" spans="3:3"/>
    <row r="20" spans="3:3"/>
    <row r="21" spans="3:3"/>
    <row r="22" spans="3:3"/>
    <row r="23" spans="3:3"/>
    <row r="24" spans="3:3"/>
    <row r="25" spans="3:3"/>
    <row r="26" spans="3:3"/>
    <row r="27" spans="3:3">
      <c r="C27" t="s">
        <v>52</v>
      </c>
    </row>
    <row r="28" spans="3:3"/>
    <row r="29" spans="3:3">
      <c r="C29" t="s">
        <v>51</v>
      </c>
    </row>
    <row r="30" spans="3:3"/>
    <row r="31" spans="3:3"/>
    <row r="32" spans="3:3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</sheetData>
  <conditionalFormatting sqref="J3:J9 I3:I10">
    <cfRule type="expression" dxfId="15" priority="72">
      <formula>$I3&lt;&gt;""</formula>
    </cfRule>
  </conditionalFormatting>
  <conditionalFormatting sqref="B3:B10">
    <cfRule type="expression" dxfId="14" priority="70">
      <formula>COUNTIF(Fériés,$B3)&gt;0</formula>
    </cfRule>
    <cfRule type="expression" dxfId="13" priority="71">
      <formula>WEEKDAY($B3,2)&gt;5</formula>
    </cfRule>
  </conditionalFormatting>
  <conditionalFormatting sqref="H1">
    <cfRule type="expression" dxfId="12" priority="65">
      <formula>$H1=""</formula>
    </cfRule>
    <cfRule type="expression" dxfId="11" priority="66">
      <formula>AND(MID($H1,1,1)&lt;&gt;"-",$H1&lt;&gt;0)</formula>
    </cfRule>
    <cfRule type="expression" dxfId="10" priority="67">
      <formula>MID($H1,1,1)="-"</formula>
    </cfRule>
  </conditionalFormatting>
  <conditionalFormatting sqref="D3:D10">
    <cfRule type="expression" dxfId="9" priority="109">
      <formula>AND($D3&lt;&gt;"",OR($D3&lt;VLOOKUP($C3,Param,2,0),$D3&gt;VLOOKUP($C3,Param,4,0)))</formula>
    </cfRule>
  </conditionalFormatting>
  <conditionalFormatting sqref="E3:E10">
    <cfRule type="expression" dxfId="8" priority="110">
      <formula>AND($E3&lt;&gt;"",OR($E3&lt;VLOOKUP($C3,Param,5,0),$E3&gt;VLOOKUP($C3,Param,3,0)))</formula>
    </cfRule>
  </conditionalFormatting>
  <conditionalFormatting sqref="J2">
    <cfRule type="expression" dxfId="7" priority="45">
      <formula>AND(RIGHT($C2,2)&lt;&gt;"re",J2&lt;&gt;"")</formula>
    </cfRule>
  </conditionalFormatting>
  <conditionalFormatting sqref="J3:J9">
    <cfRule type="expression" dxfId="6" priority="44">
      <formula>AND(RIGHT($C3,2)&lt;&gt;"re",J3&lt;&gt;"")</formula>
    </cfRule>
  </conditionalFormatting>
  <conditionalFormatting sqref="F3:F10">
    <cfRule type="expression" dxfId="5" priority="117">
      <formula>IFERROR(AND($F3&lt;&gt;"",$F3&lt;VLOOKUP($C3,Param,10,0)),"")</formula>
    </cfRule>
    <cfRule type="expression" dxfId="4" priority="118">
      <formula>IFERROR(AND($F3&lt;&gt;"",$F3&gt;VLOOKUP($C3,Param,11,0)),"")</formula>
    </cfRule>
  </conditionalFormatting>
  <conditionalFormatting sqref="G3">
    <cfRule type="cellIs" dxfId="3" priority="43" operator="greaterThan">
      <formula>0</formula>
    </cfRule>
  </conditionalFormatting>
  <conditionalFormatting sqref="G3:G5">
    <cfRule type="cellIs" dxfId="2" priority="42" operator="greaterThan">
      <formula>0</formula>
    </cfRule>
  </conditionalFormatting>
  <conditionalFormatting sqref="G4:G5">
    <cfRule type="cellIs" dxfId="1" priority="2" operator="greaterThan">
      <formula>0</formula>
    </cfRule>
  </conditionalFormatting>
  <conditionalFormatting sqref="G4:G5">
    <cfRule type="cellIs" dxfId="0" priority="1" operator="greaterThan">
      <formula>0</formula>
    </cfRule>
  </conditionalFormatting>
  <dataValidations count="3">
    <dataValidation type="list" errorStyle="warning" allowBlank="1" showInputMessage="1" showErrorMessage="1" errorTitle="Attention :" error="La fin de pose n'est pas conforme" sqref="J3:J9">
      <formula1>Arrêt</formula1>
    </dataValidation>
    <dataValidation type="list" allowBlank="1" showInputMessage="1" sqref="B2">
      <formula1>Mois</formula1>
    </dataValidation>
    <dataValidation type="list" allowBlank="1" showInputMessage="1" showErrorMessage="1" sqref="C3:C9">
      <formula1>Journée</formula1>
    </dataValidation>
  </dataValidations>
  <pageMargins left="0.7" right="0.7" top="0.75" bottom="0.75" header="0.3" footer="0.3"/>
  <pageSetup paperSize="9" orientation="portrait" horizontalDpi="4294967293" r:id="rId1"/>
  <ignoredErrors>
    <ignoredError sqref="F10:G10" formula="1"/>
    <ignoredError sqref="D3:E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6</vt:i4>
      </vt:variant>
    </vt:vector>
  </HeadingPairs>
  <TitlesOfParts>
    <vt:vector size="8" baseType="lpstr">
      <vt:lpstr>Parametres</vt:lpstr>
      <vt:lpstr>Janvier</vt:lpstr>
      <vt:lpstr>Arrêt</vt:lpstr>
      <vt:lpstr>Début</vt:lpstr>
      <vt:lpstr>Fériés</vt:lpstr>
      <vt:lpstr>Fin</vt:lpstr>
      <vt:lpstr>Journée</vt:lpstr>
      <vt:lpstr>Mois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Mercure</dc:creator>
  <cp:lastModifiedBy>Serge</cp:lastModifiedBy>
  <cp:lastPrinted>2016-02-04T21:28:21Z</cp:lastPrinted>
  <dcterms:created xsi:type="dcterms:W3CDTF">2016-02-02T15:54:58Z</dcterms:created>
  <dcterms:modified xsi:type="dcterms:W3CDTF">2017-01-09T17:51:30Z</dcterms:modified>
</cp:coreProperties>
</file>