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4900" windowHeight="11160" activeTab="14"/>
  </bookViews>
  <sheets>
    <sheet name="1" sheetId="2" r:id="rId1"/>
    <sheet name="2" sheetId="28" r:id="rId2"/>
    <sheet name="3" sheetId="29" r:id="rId3"/>
    <sheet name="4" sheetId="30" r:id="rId4"/>
    <sheet name="5" sheetId="31" r:id="rId5"/>
    <sheet name="6" sheetId="32" r:id="rId6"/>
    <sheet name="7" sheetId="33" r:id="rId7"/>
    <sheet name="8" sheetId="34" r:id="rId8"/>
    <sheet name="9" sheetId="35" r:id="rId9"/>
    <sheet name="10" sheetId="36" r:id="rId10"/>
    <sheet name="11" sheetId="37" r:id="rId11"/>
    <sheet name="Graph TTH 1" sheetId="38" r:id="rId12"/>
    <sheet name="Graph TTH 2" sheetId="26" r:id="rId13"/>
    <sheet name="Graph I5" sheetId="27" r:id="rId14"/>
    <sheet name="Copie Graph I5" sheetId="39" r:id="rId15"/>
  </sheets>
  <definedNames>
    <definedName name="_xlnm.Print_Area" localSheetId="0">'1'!$A$1:$O$47</definedName>
    <definedName name="_xlnm.Print_Area" localSheetId="9">'10'!$A$1:$O$47</definedName>
    <definedName name="_xlnm.Print_Area" localSheetId="10">'11'!$A$1:$O$47</definedName>
    <definedName name="_xlnm.Print_Area" localSheetId="1">'2'!$A$1:$O$47</definedName>
    <definedName name="_xlnm.Print_Area" localSheetId="2">'3'!$A$1:$O$47</definedName>
    <definedName name="_xlnm.Print_Area" localSheetId="3">'4'!$A$1:$O$47</definedName>
    <definedName name="_xlnm.Print_Area" localSheetId="4">'5'!$A$1:$O$47</definedName>
    <definedName name="_xlnm.Print_Area" localSheetId="5">'6'!$A$1:$O$47</definedName>
    <definedName name="_xlnm.Print_Area" localSheetId="6">'7'!$A$1:$O$47</definedName>
    <definedName name="_xlnm.Print_Area" localSheetId="7">'8'!$A$1:$O$47</definedName>
    <definedName name="_xlnm.Print_Area" localSheetId="8">'9'!$A$1:$O$47</definedName>
  </definedNames>
  <calcPr calcId="152511"/>
</workbook>
</file>

<file path=xl/calcChain.xml><?xml version="1.0" encoding="utf-8"?>
<calcChain xmlns="http://schemas.openxmlformats.org/spreadsheetml/2006/main">
  <c r="S18" i="39" l="1"/>
  <c r="S17" i="39"/>
  <c r="S16" i="39"/>
  <c r="S15" i="39"/>
  <c r="S14" i="39"/>
  <c r="S13" i="39"/>
  <c r="S12" i="39"/>
  <c r="S11" i="39"/>
  <c r="S10" i="39"/>
  <c r="S9" i="39"/>
  <c r="R18" i="39"/>
  <c r="R17" i="39"/>
  <c r="R16" i="39"/>
  <c r="R15" i="39"/>
  <c r="R14" i="39"/>
  <c r="R13" i="39"/>
  <c r="R12" i="39"/>
  <c r="R11" i="39"/>
  <c r="R10" i="39"/>
  <c r="R9" i="39"/>
  <c r="R8" i="39"/>
  <c r="Q18" i="39"/>
  <c r="Q17" i="39"/>
  <c r="Q16" i="39"/>
  <c r="Q15" i="39"/>
  <c r="Q14" i="39"/>
  <c r="Q13" i="39"/>
  <c r="Q12" i="39"/>
  <c r="Q11" i="39"/>
  <c r="Q10" i="39"/>
  <c r="Q9" i="39"/>
  <c r="Q8" i="39"/>
  <c r="P18" i="39"/>
  <c r="P17" i="39"/>
  <c r="P16" i="39"/>
  <c r="P15" i="39"/>
  <c r="P14" i="39"/>
  <c r="P13" i="39"/>
  <c r="P12" i="39"/>
  <c r="P11" i="39"/>
  <c r="P10" i="39"/>
  <c r="P9" i="39"/>
  <c r="S8" i="39"/>
  <c r="P8" i="39" l="1"/>
  <c r="O8" i="39"/>
  <c r="O9" i="39" s="1"/>
  <c r="O10" i="39" s="1"/>
  <c r="O11" i="39" s="1"/>
  <c r="O12" i="39" s="1"/>
  <c r="O13" i="39" s="1"/>
  <c r="O14" i="39" s="1"/>
  <c r="O15" i="39" s="1"/>
  <c r="O16" i="39" s="1"/>
  <c r="O17" i="39" s="1"/>
  <c r="O18" i="39" s="1"/>
  <c r="S18" i="26" l="1"/>
  <c r="S17" i="26"/>
  <c r="S16" i="26"/>
  <c r="S15" i="26"/>
  <c r="S14" i="26"/>
  <c r="S13" i="26"/>
  <c r="S12" i="26"/>
  <c r="S11" i="26"/>
  <c r="S10" i="26"/>
  <c r="S9" i="26"/>
  <c r="R18" i="26"/>
  <c r="R17" i="26"/>
  <c r="R16" i="26"/>
  <c r="R15" i="26"/>
  <c r="R14" i="26"/>
  <c r="R13" i="26"/>
  <c r="R12" i="26"/>
  <c r="R11" i="26"/>
  <c r="R10" i="26"/>
  <c r="R9" i="26"/>
  <c r="Q18" i="26"/>
  <c r="Q17" i="26"/>
  <c r="Q16" i="26"/>
  <c r="Q15" i="26"/>
  <c r="Q14" i="26"/>
  <c r="Q13" i="26"/>
  <c r="Q12" i="26"/>
  <c r="Q11" i="26"/>
  <c r="Q10" i="26"/>
  <c r="Q9" i="26"/>
  <c r="P18" i="26"/>
  <c r="P17" i="26"/>
  <c r="P16" i="26"/>
  <c r="P15" i="26"/>
  <c r="P14" i="26"/>
  <c r="P13" i="26"/>
  <c r="P12" i="26"/>
  <c r="P11" i="26"/>
  <c r="P10" i="26"/>
  <c r="P9" i="26"/>
  <c r="S8" i="26"/>
  <c r="R8" i="26"/>
  <c r="Q8" i="26"/>
  <c r="P8" i="26"/>
  <c r="S18" i="38"/>
  <c r="S17" i="38"/>
  <c r="S16" i="38"/>
  <c r="S15" i="38"/>
  <c r="S14" i="38"/>
  <c r="S13" i="38"/>
  <c r="S12" i="38"/>
  <c r="S11" i="38"/>
  <c r="S10" i="38"/>
  <c r="S9" i="38"/>
  <c r="S8" i="38"/>
  <c r="R18" i="38"/>
  <c r="R17" i="38"/>
  <c r="R16" i="38"/>
  <c r="R15" i="38"/>
  <c r="R14" i="38"/>
  <c r="R13" i="38"/>
  <c r="R12" i="38"/>
  <c r="R11" i="38"/>
  <c r="R10" i="38"/>
  <c r="R9" i="38"/>
  <c r="R8" i="38"/>
  <c r="Q18" i="38"/>
  <c r="Q17" i="38"/>
  <c r="Q16" i="38"/>
  <c r="Q15" i="38"/>
  <c r="Q14" i="38"/>
  <c r="Q13" i="38"/>
  <c r="Q12" i="38"/>
  <c r="Q11" i="38"/>
  <c r="Q10" i="38"/>
  <c r="Q9" i="38"/>
  <c r="Q8" i="38"/>
  <c r="P18" i="38"/>
  <c r="P17" i="38"/>
  <c r="P16" i="38"/>
  <c r="P14" i="38"/>
  <c r="P13" i="38"/>
  <c r="P12" i="38"/>
  <c r="P11" i="38"/>
  <c r="P10" i="38"/>
  <c r="P9" i="38"/>
  <c r="P8" i="38"/>
  <c r="P15" i="38"/>
  <c r="O8" i="38" l="1"/>
  <c r="O9" i="38" s="1"/>
  <c r="O10" i="38" s="1"/>
  <c r="O11" i="38" s="1"/>
  <c r="O12" i="38" s="1"/>
  <c r="O13" i="38" s="1"/>
  <c r="O14" i="38" s="1"/>
  <c r="O15" i="38" s="1"/>
  <c r="O16" i="38" s="1"/>
  <c r="O17" i="38" s="1"/>
  <c r="O18" i="38" s="1"/>
  <c r="N9" i="37" l="1"/>
  <c r="N9" i="36"/>
  <c r="N9" i="35"/>
  <c r="N9" i="34"/>
  <c r="N9" i="33"/>
  <c r="N9" i="32"/>
  <c r="N9" i="31"/>
  <c r="N9" i="30"/>
  <c r="N9" i="29"/>
  <c r="N9" i="28"/>
  <c r="L9" i="37"/>
  <c r="L9" i="36"/>
  <c r="L9" i="35"/>
  <c r="L9" i="34"/>
  <c r="L9" i="33"/>
  <c r="L9" i="32"/>
  <c r="L9" i="31"/>
  <c r="L9" i="30"/>
  <c r="L9" i="29"/>
  <c r="L9" i="28"/>
  <c r="N9" i="2"/>
  <c r="L9" i="2"/>
  <c r="G19" i="2"/>
  <c r="G21" i="37"/>
  <c r="E21" i="37"/>
  <c r="C21" i="37"/>
  <c r="G19" i="37"/>
  <c r="E19" i="37"/>
  <c r="C19" i="37"/>
  <c r="G15" i="37"/>
  <c r="E15" i="37"/>
  <c r="C15" i="37"/>
  <c r="G21" i="36"/>
  <c r="E21" i="36"/>
  <c r="C21" i="36"/>
  <c r="G19" i="36"/>
  <c r="E19" i="36"/>
  <c r="C19" i="36"/>
  <c r="G15" i="36"/>
  <c r="E15" i="36"/>
  <c r="C15" i="36"/>
  <c r="G21" i="35"/>
  <c r="E21" i="35"/>
  <c r="C21" i="35"/>
  <c r="G19" i="35"/>
  <c r="E19" i="35"/>
  <c r="C19" i="35"/>
  <c r="G15" i="35"/>
  <c r="E15" i="35"/>
  <c r="C15" i="35"/>
  <c r="G21" i="34"/>
  <c r="E21" i="34"/>
  <c r="C21" i="34"/>
  <c r="G19" i="34"/>
  <c r="E19" i="34"/>
  <c r="C19" i="34"/>
  <c r="G15" i="34"/>
  <c r="E15" i="34"/>
  <c r="C15" i="34"/>
  <c r="G21" i="32"/>
  <c r="E21" i="32"/>
  <c r="C21" i="32"/>
  <c r="G19" i="32"/>
  <c r="E19" i="32"/>
  <c r="C19" i="32"/>
  <c r="G15" i="32"/>
  <c r="E15" i="32"/>
  <c r="C15" i="32"/>
  <c r="G21" i="31"/>
  <c r="E21" i="31"/>
  <c r="C21" i="31"/>
  <c r="G19" i="31"/>
  <c r="E19" i="31"/>
  <c r="C19" i="31"/>
  <c r="G15" i="31"/>
  <c r="E15" i="31"/>
  <c r="C15" i="31"/>
  <c r="G21" i="30"/>
  <c r="E21" i="30"/>
  <c r="C21" i="30"/>
  <c r="G19" i="30"/>
  <c r="E19" i="30"/>
  <c r="C19" i="30"/>
  <c r="G15" i="30"/>
  <c r="E15" i="30"/>
  <c r="C15" i="30"/>
  <c r="G21" i="29"/>
  <c r="E21" i="29"/>
  <c r="C21" i="29"/>
  <c r="G19" i="29"/>
  <c r="E19" i="29"/>
  <c r="C19" i="29"/>
  <c r="G15" i="29"/>
  <c r="E15" i="29"/>
  <c r="C15" i="29"/>
  <c r="G21" i="28"/>
  <c r="E21" i="28"/>
  <c r="C21" i="28"/>
  <c r="G19" i="28"/>
  <c r="E19" i="28"/>
  <c r="C19" i="28"/>
  <c r="G15" i="28"/>
  <c r="E15" i="28"/>
  <c r="C15" i="28"/>
  <c r="G21" i="2"/>
  <c r="E21" i="2"/>
  <c r="C21" i="2"/>
  <c r="E19" i="2"/>
  <c r="C19" i="2"/>
  <c r="G15" i="2"/>
  <c r="E15" i="2"/>
  <c r="C15" i="2"/>
  <c r="G19" i="33"/>
  <c r="G15" i="33"/>
  <c r="G21" i="33"/>
  <c r="E19" i="33"/>
  <c r="E15" i="33"/>
  <c r="E21" i="33"/>
  <c r="C21" i="33"/>
  <c r="C19" i="33"/>
  <c r="C15" i="33"/>
  <c r="F13" i="28" l="1"/>
  <c r="H13" i="28"/>
  <c r="S18" i="27" l="1"/>
  <c r="S17" i="27"/>
  <c r="S16" i="27"/>
  <c r="S15" i="27"/>
  <c r="S14" i="27"/>
  <c r="S13" i="27"/>
  <c r="S12" i="27"/>
  <c r="S11" i="27"/>
  <c r="S10" i="27"/>
  <c r="S9" i="27"/>
  <c r="S8" i="27"/>
  <c r="R18" i="27"/>
  <c r="R17" i="27"/>
  <c r="R16" i="27"/>
  <c r="R15" i="27"/>
  <c r="R14" i="27"/>
  <c r="R13" i="27"/>
  <c r="R12" i="27"/>
  <c r="R11" i="27"/>
  <c r="R10" i="27"/>
  <c r="R9" i="27"/>
  <c r="R8" i="27"/>
  <c r="Q18" i="27"/>
  <c r="Q17" i="27"/>
  <c r="Q16" i="27"/>
  <c r="Q15" i="27"/>
  <c r="Q14" i="27"/>
  <c r="Q13" i="27"/>
  <c r="Q12" i="27"/>
  <c r="Q11" i="27"/>
  <c r="Q10" i="27"/>
  <c r="Q9" i="27"/>
  <c r="Q8" i="27"/>
  <c r="P18" i="27"/>
  <c r="P17" i="27"/>
  <c r="P16" i="27"/>
  <c r="P15" i="27"/>
  <c r="P14" i="27"/>
  <c r="P13" i="27"/>
  <c r="P12" i="27"/>
  <c r="P11" i="27"/>
  <c r="P10" i="27"/>
  <c r="P9" i="27"/>
  <c r="P8" i="27"/>
  <c r="A2" i="37" l="1"/>
  <c r="A2" i="36"/>
  <c r="A2" i="35"/>
  <c r="A2" i="34"/>
  <c r="A2" i="33"/>
  <c r="A2" i="32"/>
  <c r="A2" i="31"/>
  <c r="A2" i="30"/>
  <c r="A2" i="29"/>
  <c r="A2" i="28"/>
  <c r="H13" i="37"/>
  <c r="F13" i="37"/>
  <c r="D13" i="37"/>
  <c r="H13" i="36"/>
  <c r="F13" i="36"/>
  <c r="D13" i="36"/>
  <c r="H13" i="35"/>
  <c r="F13" i="35"/>
  <c r="D13" i="35"/>
  <c r="H13" i="34"/>
  <c r="F13" i="34"/>
  <c r="D13" i="34"/>
  <c r="H13" i="33"/>
  <c r="F13" i="33"/>
  <c r="D13" i="33"/>
  <c r="H13" i="32"/>
  <c r="F13" i="32"/>
  <c r="D13" i="32"/>
  <c r="H13" i="31"/>
  <c r="F13" i="31"/>
  <c r="D13" i="31"/>
  <c r="H13" i="30"/>
  <c r="F13" i="30"/>
  <c r="D13" i="30"/>
  <c r="H13" i="29"/>
  <c r="F13" i="29"/>
  <c r="D13" i="29"/>
  <c r="D13" i="28"/>
  <c r="D13" i="2"/>
  <c r="O8" i="27" l="1"/>
  <c r="O9" i="27" s="1"/>
  <c r="O10" i="27" s="1"/>
  <c r="O11" i="27" s="1"/>
  <c r="O12" i="27" s="1"/>
  <c r="O13" i="27" s="1"/>
  <c r="O14" i="27" s="1"/>
  <c r="O15" i="27" s="1"/>
  <c r="O16" i="27" s="1"/>
  <c r="O17" i="27" s="1"/>
  <c r="O18" i="27" s="1"/>
  <c r="O8" i="26"/>
  <c r="O9" i="26" s="1"/>
  <c r="O10" i="26" s="1"/>
  <c r="O11" i="26" s="1"/>
  <c r="O12" i="26" s="1"/>
  <c r="O13" i="26" s="1"/>
  <c r="O14" i="26" s="1"/>
  <c r="O15" i="26" s="1"/>
  <c r="O16" i="26" s="1"/>
  <c r="O17" i="26" s="1"/>
  <c r="O18" i="26" s="1"/>
  <c r="H13" i="2" l="1"/>
  <c r="F13" i="2"/>
</calcChain>
</file>

<file path=xl/sharedStrings.xml><?xml version="1.0" encoding="utf-8"?>
<sst xmlns="http://schemas.openxmlformats.org/spreadsheetml/2006/main" count="958" uniqueCount="51">
  <si>
    <t>Réf</t>
  </si>
  <si>
    <t>Mesure</t>
  </si>
  <si>
    <t>Débit vapeur</t>
  </si>
  <si>
    <t>T/H</t>
  </si>
  <si>
    <t>TA</t>
  </si>
  <si>
    <t>TAC</t>
  </si>
  <si>
    <t>PO4</t>
  </si>
  <si>
    <t>SIO2</t>
  </si>
  <si>
    <t>TH</t>
  </si>
  <si>
    <t>TTH 1</t>
  </si>
  <si>
    <t>TTH 2</t>
  </si>
  <si>
    <t>I5</t>
  </si>
  <si>
    <t>Conductivité</t>
  </si>
  <si>
    <t>PH</t>
  </si>
  <si>
    <t>9,5 à 10,5</t>
  </si>
  <si>
    <t>400 à 500 uS/cm</t>
  </si>
  <si>
    <t>Cond CH</t>
  </si>
  <si>
    <t>SIO2/TAC</t>
  </si>
  <si>
    <t>Sulfites</t>
  </si>
  <si>
    <t>10 à 40 PPM</t>
  </si>
  <si>
    <t>Analyses eaux chaudières</t>
  </si>
  <si>
    <t>BA TTH</t>
  </si>
  <si>
    <t>BA I5</t>
  </si>
  <si>
    <t>0°F</t>
  </si>
  <si>
    <t>9,2 à 9,5</t>
  </si>
  <si>
    <t>SIO2 (651)</t>
  </si>
  <si>
    <t>Réglages des pompes</t>
  </si>
  <si>
    <t>Produit</t>
  </si>
  <si>
    <t>Rapport d'impulsion</t>
  </si>
  <si>
    <t>% Injection</t>
  </si>
  <si>
    <t>Analyses eaux alimentaires</t>
  </si>
  <si>
    <t>UET</t>
  </si>
  <si>
    <t>4 à 8 ppm</t>
  </si>
  <si>
    <t>&lt; à 4 PPM</t>
  </si>
  <si>
    <t>&lt;7,5 uS/cm</t>
  </si>
  <si>
    <t>1826 (PH Bache)</t>
  </si>
  <si>
    <t>77271 (PO4)</t>
  </si>
  <si>
    <t>77216 (Sulfites)</t>
  </si>
  <si>
    <t>Observations:</t>
  </si>
  <si>
    <t>Dates</t>
  </si>
  <si>
    <t>PH Bache</t>
  </si>
  <si>
    <t>&lt; 0,02 ppm</t>
  </si>
  <si>
    <t>Compteur eau appoint</t>
  </si>
  <si>
    <t>1/2</t>
  </si>
  <si>
    <t>32/1</t>
  </si>
  <si>
    <t>8/1</t>
  </si>
  <si>
    <t>16/1</t>
  </si>
  <si>
    <t>1/1</t>
  </si>
  <si>
    <t>TTH:77271:55%=&gt;100%</t>
  </si>
  <si>
    <t>TTH:77216;:40%=&gt;50%</t>
  </si>
  <si>
    <t>64/1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</si>
</sst>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5" x14ac:knownFonts="1">
    <font>
      <sz val="10"/>
      <name val="Arial"/>
    </font>
    <font>
      <sz val="13"/>
      <name val="Arial"/>
      <family val="2"/>
    </font>
    <font>
      <sz val="11"/>
      <name val="Arial"/>
    </font>
    <font>
      <sz val="11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sz val="1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6" fillId="0" borderId="6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1" fillId="5" borderId="3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Continuous"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Continuous" vertical="center"/>
    </xf>
    <xf numFmtId="0" fontId="13" fillId="5" borderId="17" xfId="0" applyFont="1" applyFill="1" applyBorder="1" applyAlignment="1" applyProtection="1">
      <alignment horizontal="left" vertical="center"/>
    </xf>
    <xf numFmtId="0" fontId="13" fillId="5" borderId="7" xfId="0" applyFont="1" applyFill="1" applyBorder="1" applyAlignment="1" applyProtection="1">
      <alignment horizontal="left" vertical="center"/>
    </xf>
    <xf numFmtId="0" fontId="13" fillId="5" borderId="25" xfId="0" applyFont="1" applyFill="1" applyBorder="1" applyAlignment="1" applyProtection="1">
      <alignment horizontal="left" vertical="center"/>
    </xf>
    <xf numFmtId="0" fontId="13" fillId="5" borderId="14" xfId="0" applyFont="1" applyFill="1" applyBorder="1" applyAlignment="1" applyProtection="1">
      <alignment horizontal="center" vertical="center"/>
    </xf>
    <xf numFmtId="2" fontId="13" fillId="5" borderId="1" xfId="0" applyNumberFormat="1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36" xfId="0" applyFont="1" applyFill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center" vertical="center"/>
    </xf>
    <xf numFmtId="0" fontId="13" fillId="5" borderId="34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4" borderId="21" xfId="0" applyFont="1" applyFill="1" applyBorder="1" applyAlignment="1" applyProtection="1">
      <alignment horizontal="center" vertical="center"/>
    </xf>
    <xf numFmtId="0" fontId="13" fillId="4" borderId="37" xfId="0" applyFont="1" applyFill="1" applyBorder="1" applyAlignment="1" applyProtection="1">
      <alignment horizontal="center" vertical="center"/>
    </xf>
    <xf numFmtId="0" fontId="13" fillId="4" borderId="36" xfId="0" applyFont="1" applyFill="1" applyBorder="1" applyAlignment="1" applyProtection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9" borderId="35" xfId="0" applyFont="1" applyFill="1" applyBorder="1" applyAlignment="1">
      <alignment horizontal="center" vertical="center" wrapText="1"/>
    </xf>
    <xf numFmtId="0" fontId="11" fillId="10" borderId="35" xfId="0" applyFont="1" applyFill="1" applyBorder="1" applyAlignment="1">
      <alignment horizontal="center" vertical="center" wrapText="1"/>
    </xf>
    <xf numFmtId="0" fontId="11" fillId="15" borderId="35" xfId="0" applyFont="1" applyFill="1" applyBorder="1" applyAlignment="1">
      <alignment horizontal="center" vertical="center" wrapText="1"/>
    </xf>
    <xf numFmtId="0" fontId="11" fillId="11" borderId="35" xfId="0" applyFont="1" applyFill="1" applyBorder="1" applyAlignment="1">
      <alignment horizontal="center" vertical="center" wrapText="1"/>
    </xf>
    <xf numFmtId="0" fontId="11" fillId="13" borderId="35" xfId="0" applyFont="1" applyFill="1" applyBorder="1" applyAlignment="1">
      <alignment horizontal="center" vertical="center" wrapText="1"/>
    </xf>
    <xf numFmtId="0" fontId="11" fillId="14" borderId="35" xfId="0" applyFont="1" applyFill="1" applyBorder="1" applyAlignment="1">
      <alignment horizontal="center" vertical="center" wrapText="1"/>
    </xf>
    <xf numFmtId="0" fontId="11" fillId="12" borderId="35" xfId="0" applyFont="1" applyFill="1" applyBorder="1" applyAlignment="1">
      <alignment horizontal="center" vertical="center" wrapText="1"/>
    </xf>
    <xf numFmtId="0" fontId="11" fillId="7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5" borderId="42" xfId="0" applyFont="1" applyFill="1" applyBorder="1" applyAlignment="1" applyProtection="1">
      <alignment horizontal="center" vertical="center"/>
    </xf>
    <xf numFmtId="0" fontId="13" fillId="0" borderId="4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vertical="center"/>
    </xf>
    <xf numFmtId="164" fontId="0" fillId="0" borderId="0" xfId="0" applyNumberFormat="1" applyAlignment="1">
      <alignment vertical="center"/>
    </xf>
    <xf numFmtId="49" fontId="13" fillId="0" borderId="7" xfId="0" applyNumberFormat="1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49" fontId="13" fillId="0" borderId="31" xfId="0" applyNumberFormat="1" applyFont="1" applyBorder="1" applyAlignment="1" applyProtection="1">
      <alignment horizontal="center" vertical="center"/>
      <protection locked="0"/>
    </xf>
    <xf numFmtId="49" fontId="13" fillId="0" borderId="40" xfId="0" applyNumberFormat="1" applyFont="1" applyBorder="1" applyAlignment="1" applyProtection="1">
      <alignment horizontal="center" vertical="center"/>
      <protection locked="0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4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5" fillId="6" borderId="2" xfId="0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 applyProtection="1">
      <alignment horizontal="center" vertical="center"/>
    </xf>
    <xf numFmtId="0" fontId="5" fillId="6" borderId="33" xfId="0" applyFont="1" applyFill="1" applyBorder="1" applyAlignment="1" applyProtection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5" fillId="7" borderId="19" xfId="0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3" xfId="0" applyFont="1" applyFill="1" applyBorder="1" applyAlignment="1" applyProtection="1">
      <alignment horizontal="center" vertical="center"/>
    </xf>
    <xf numFmtId="0" fontId="5" fillId="8" borderId="2" xfId="0" applyFont="1" applyFill="1" applyBorder="1" applyAlignment="1" applyProtection="1">
      <alignment horizontal="center" vertical="center"/>
    </xf>
    <xf numFmtId="0" fontId="5" fillId="8" borderId="8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3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5" borderId="16" xfId="0" applyFont="1" applyFill="1" applyBorder="1" applyAlignment="1" applyProtection="1">
      <alignment horizontal="center" vertical="center" wrapText="1"/>
    </xf>
    <xf numFmtId="0" fontId="14" fillId="5" borderId="27" xfId="0" applyFont="1" applyFill="1" applyBorder="1" applyAlignment="1" applyProtection="1">
      <alignment horizontal="center" vertical="center" wrapText="1"/>
    </xf>
    <xf numFmtId="0" fontId="14" fillId="5" borderId="24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2" fillId="5" borderId="29" xfId="0" applyFont="1" applyFill="1" applyBorder="1" applyAlignment="1" applyProtection="1">
      <alignment horizontal="center" vertical="center" wrapText="1"/>
    </xf>
    <xf numFmtId="0" fontId="12" fillId="5" borderId="27" xfId="0" applyFont="1" applyFill="1" applyBorder="1" applyAlignment="1" applyProtection="1">
      <alignment horizontal="center" vertical="center" wrapText="1"/>
    </xf>
    <xf numFmtId="0" fontId="12" fillId="5" borderId="28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13" fillId="5" borderId="15" xfId="0" applyFont="1" applyFill="1" applyBorder="1" applyAlignment="1" applyProtection="1">
      <alignment horizontal="center" vertical="center"/>
    </xf>
    <xf numFmtId="0" fontId="13" fillId="5" borderId="16" xfId="0" applyFont="1" applyFill="1" applyBorder="1" applyAlignment="1" applyProtection="1">
      <alignment horizontal="center" vertical="center"/>
    </xf>
    <xf numFmtId="164" fontId="13" fillId="0" borderId="27" xfId="0" applyNumberFormat="1" applyFont="1" applyFill="1" applyBorder="1" applyAlignment="1" applyProtection="1">
      <alignment horizontal="center" vertical="center"/>
      <protection locked="0"/>
    </xf>
    <xf numFmtId="164" fontId="13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5" borderId="15" xfId="0" applyFont="1" applyFill="1" applyBorder="1" applyAlignment="1" applyProtection="1">
      <alignment horizontal="center" vertical="center"/>
    </xf>
    <xf numFmtId="0" fontId="12" fillId="5" borderId="26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2" fillId="5" borderId="29" xfId="0" applyFont="1" applyFill="1" applyBorder="1" applyAlignment="1" applyProtection="1">
      <alignment horizontal="center" vertical="center"/>
    </xf>
    <xf numFmtId="0" fontId="12" fillId="5" borderId="27" xfId="0" applyFont="1" applyFill="1" applyBorder="1" applyAlignment="1" applyProtection="1">
      <alignment horizontal="center" vertical="center"/>
    </xf>
    <xf numFmtId="0" fontId="12" fillId="5" borderId="28" xfId="0" applyFont="1" applyFill="1" applyBorder="1" applyAlignment="1" applyProtection="1">
      <alignment horizontal="center" vertical="center"/>
    </xf>
    <xf numFmtId="0" fontId="13" fillId="5" borderId="31" xfId="0" applyFont="1" applyFill="1" applyBorder="1" applyAlignment="1" applyProtection="1">
      <alignment horizontal="left" vertical="center"/>
    </xf>
    <xf numFmtId="0" fontId="13" fillId="5" borderId="32" xfId="0" applyFont="1" applyFill="1" applyBorder="1" applyAlignment="1" applyProtection="1">
      <alignment horizontal="left" vertical="center"/>
    </xf>
    <xf numFmtId="0" fontId="14" fillId="5" borderId="39" xfId="0" applyFont="1" applyFill="1" applyBorder="1" applyAlignment="1" applyProtection="1">
      <alignment horizontal="center" vertical="center" wrapText="1"/>
    </xf>
    <xf numFmtId="0" fontId="14" fillId="5" borderId="41" xfId="0" applyFont="1" applyFill="1" applyBorder="1" applyAlignment="1" applyProtection="1">
      <alignment horizontal="center" vertical="center" wrapText="1"/>
    </xf>
    <xf numFmtId="0" fontId="14" fillId="5" borderId="23" xfId="0" applyFont="1" applyFill="1" applyBorder="1" applyAlignment="1" applyProtection="1">
      <alignment horizontal="center" vertical="center" wrapText="1"/>
    </xf>
    <xf numFmtId="0" fontId="14" fillId="5" borderId="38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30" xfId="0" applyFont="1" applyFill="1" applyBorder="1" applyAlignment="1" applyProtection="1">
      <alignment horizontal="center" vertical="center"/>
    </xf>
    <xf numFmtId="0" fontId="13" fillId="3" borderId="31" xfId="0" applyFont="1" applyFill="1" applyBorder="1" applyAlignment="1" applyProtection="1">
      <alignment horizontal="center" vertical="center"/>
    </xf>
    <xf numFmtId="0" fontId="13" fillId="3" borderId="3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31" xfId="0" applyFont="1" applyFill="1" applyBorder="1" applyAlignment="1" applyProtection="1">
      <alignment horizontal="center" vertical="center" wrapText="1"/>
    </xf>
    <xf numFmtId="0" fontId="13" fillId="3" borderId="17" xfId="0" applyFont="1" applyFill="1" applyBorder="1" applyAlignment="1" applyProtection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/>
    </xf>
    <xf numFmtId="0" fontId="13" fillId="3" borderId="37" xfId="0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13" fillId="3" borderId="25" xfId="0" applyFont="1" applyFill="1" applyBorder="1" applyAlignment="1" applyProtection="1">
      <alignment horizontal="center" vertical="center"/>
    </xf>
    <xf numFmtId="164" fontId="13" fillId="5" borderId="27" xfId="0" applyNumberFormat="1" applyFont="1" applyFill="1" applyBorder="1" applyAlignment="1" applyProtection="1">
      <alignment horizontal="center" vertical="center"/>
    </xf>
    <xf numFmtId="164" fontId="13" fillId="5" borderId="2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221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4" tint="0.39994506668294322"/>
      </font>
      <fill>
        <patternFill>
          <bgColor theme="4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u="sng"/>
              <a:t>TTH 1</a:t>
            </a:r>
          </a:p>
        </c:rich>
      </c:tx>
      <c:layout>
        <c:manualLayout>
          <c:xMode val="edge"/>
          <c:yMode val="edge"/>
          <c:x val="0.44676249266421242"/>
          <c:y val="3.427784409711619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PO4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TTH 1'!$O$8:$O$18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TTH 1'!$P$8:$P$18</c:f>
              <c:numCache>
                <c:formatCode>General</c:formatCode>
                <c:ptCount val="11"/>
                <c:pt idx="0">
                  <c:v>6.06</c:v>
                </c:pt>
                <c:pt idx="1">
                  <c:v>1.88</c:v>
                </c:pt>
                <c:pt idx="2">
                  <c:v>4.9000000000000004</c:v>
                </c:pt>
                <c:pt idx="3">
                  <c:v>0.46</c:v>
                </c:pt>
                <c:pt idx="4">
                  <c:v>0.6</c:v>
                </c:pt>
                <c:pt idx="5">
                  <c:v>0.8</c:v>
                </c:pt>
                <c:pt idx="6">
                  <c:v>11.3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PH Bache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TTH 1'!$O$8:$O$18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TTH 1'!$Q$8:$Q$18</c:f>
              <c:numCache>
                <c:formatCode>General</c:formatCode>
                <c:ptCount val="11"/>
                <c:pt idx="0">
                  <c:v>10.72</c:v>
                </c:pt>
                <c:pt idx="1">
                  <c:v>9.58</c:v>
                </c:pt>
                <c:pt idx="2">
                  <c:v>10.08</c:v>
                </c:pt>
                <c:pt idx="3">
                  <c:v>8.7899999999999991</c:v>
                </c:pt>
                <c:pt idx="4">
                  <c:v>8.06</c:v>
                </c:pt>
                <c:pt idx="5">
                  <c:v>8.1199999999999992</c:v>
                </c:pt>
                <c:pt idx="6">
                  <c:v>10.67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90680"/>
        <c:axId val="125692248"/>
      </c:lineChart>
      <c:lineChart>
        <c:grouping val="standard"/>
        <c:varyColors val="0"/>
        <c:ser>
          <c:idx val="2"/>
          <c:order val="2"/>
          <c:tx>
            <c:v>Sulfites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TTH 1'!$O$8:$O$18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TTH 1'!$R$8:$R$18</c:f>
              <c:numCache>
                <c:formatCode>General</c:formatCode>
                <c:ptCount val="11"/>
                <c:pt idx="0">
                  <c:v>80</c:v>
                </c:pt>
                <c:pt idx="1">
                  <c:v>140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v>Conductivité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TTH 1'!$O$8:$O$18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TTH 1'!$S$8:$S$18</c:f>
              <c:numCache>
                <c:formatCode>General</c:formatCode>
                <c:ptCount val="11"/>
                <c:pt idx="0">
                  <c:v>1012</c:v>
                </c:pt>
                <c:pt idx="1">
                  <c:v>478</c:v>
                </c:pt>
                <c:pt idx="2">
                  <c:v>245</c:v>
                </c:pt>
                <c:pt idx="3">
                  <c:v>15</c:v>
                </c:pt>
                <c:pt idx="4">
                  <c:v>96.6</c:v>
                </c:pt>
                <c:pt idx="5">
                  <c:v>24</c:v>
                </c:pt>
                <c:pt idx="6">
                  <c:v>2200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900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89504"/>
        <c:axId val="125690288"/>
      </c:lineChart>
      <c:catAx>
        <c:axId val="12569068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 u="sng"/>
                  <a:t>Dates</a:t>
                </a:r>
              </a:p>
            </c:rich>
          </c:tx>
          <c:layout>
            <c:manualLayout>
              <c:xMode val="edge"/>
              <c:yMode val="edge"/>
              <c:x val="0.42384933529801389"/>
              <c:y val="0.9037415213487225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d/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692248"/>
        <c:crosses val="autoZero"/>
        <c:auto val="0"/>
        <c:lblAlgn val="ctr"/>
        <c:lblOffset val="100"/>
        <c:noMultiLvlLbl val="0"/>
      </c:catAx>
      <c:valAx>
        <c:axId val="12569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u="sng">
                    <a:solidFill>
                      <a:schemeClr val="accent1">
                        <a:lumMod val="75000"/>
                      </a:schemeClr>
                    </a:solidFill>
                  </a:rPr>
                  <a:t>PO4</a:t>
                </a:r>
                <a:r>
                  <a:rPr lang="en-US" sz="1800" b="1" u="sng"/>
                  <a:t> &amp; </a:t>
                </a:r>
                <a:r>
                  <a:rPr lang="en-US" sz="1800" b="1" u="sng">
                    <a:solidFill>
                      <a:schemeClr val="accent2">
                        <a:lumMod val="75000"/>
                      </a:schemeClr>
                    </a:solidFill>
                  </a:rPr>
                  <a:t>PH</a:t>
                </a:r>
              </a:p>
            </c:rich>
          </c:tx>
          <c:layout>
            <c:manualLayout>
              <c:xMode val="edge"/>
              <c:yMode val="edge"/>
              <c:x val="2.1276598985150396E-2"/>
              <c:y val="0.3821682706328375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690680"/>
        <c:crossesAt val="1"/>
        <c:crossBetween val="midCat"/>
      </c:valAx>
      <c:valAx>
        <c:axId val="1256902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u="sng">
                    <a:solidFill>
                      <a:schemeClr val="bg1">
                        <a:lumMod val="65000"/>
                      </a:schemeClr>
                    </a:solidFill>
                  </a:rPr>
                  <a:t>Sulfites</a:t>
                </a:r>
                <a:r>
                  <a:rPr lang="en-US" sz="1800" u="sng" baseline="0"/>
                  <a:t> </a:t>
                </a:r>
                <a:r>
                  <a:rPr lang="en-US" sz="1800" b="1" u="sng" baseline="0"/>
                  <a:t>&amp;</a:t>
                </a:r>
                <a:r>
                  <a:rPr lang="en-US" sz="1800" u="sng" baseline="0"/>
                  <a:t> </a:t>
                </a:r>
                <a:r>
                  <a:rPr lang="en-US" sz="1800" b="1" u="sng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</a:rPr>
                  <a:t>Conductivité</a:t>
                </a:r>
              </a:p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sz="1800"/>
              </a:p>
            </c:rich>
          </c:tx>
          <c:layout>
            <c:manualLayout>
              <c:xMode val="edge"/>
              <c:yMode val="edge"/>
              <c:x val="0.92377174854502031"/>
              <c:y val="0.274276349974019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689504"/>
        <c:crosses val="max"/>
        <c:crossBetween val="between"/>
      </c:valAx>
      <c:catAx>
        <c:axId val="125689504"/>
        <c:scaling>
          <c:orientation val="minMax"/>
        </c:scaling>
        <c:delete val="1"/>
        <c:axPos val="b"/>
        <c:numFmt formatCode="d/m;@" sourceLinked="1"/>
        <c:majorTickMark val="out"/>
        <c:minorTickMark val="none"/>
        <c:tickLblPos val="nextTo"/>
        <c:crossAx val="12569028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u="sng"/>
              <a:t>TTH 2</a:t>
            </a:r>
          </a:p>
        </c:rich>
      </c:tx>
      <c:layout>
        <c:manualLayout>
          <c:xMode val="edge"/>
          <c:yMode val="edge"/>
          <c:x val="0.44676249266421242"/>
          <c:y val="3.42778440971161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PO4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TTH 2'!$O$8:$O$18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TTH 2'!$P$8:$P$18</c:f>
              <c:numCache>
                <c:formatCode>General</c:formatCode>
                <c:ptCount val="11"/>
                <c:pt idx="0">
                  <c:v>5.12</c:v>
                </c:pt>
                <c:pt idx="1">
                  <c:v>5.61</c:v>
                </c:pt>
                <c:pt idx="2">
                  <c:v>2.2000000000000002</c:v>
                </c:pt>
                <c:pt idx="3">
                  <c:v>0.49</c:v>
                </c:pt>
                <c:pt idx="4">
                  <c:v>0.46</c:v>
                </c:pt>
                <c:pt idx="5">
                  <c:v>0.49</c:v>
                </c:pt>
                <c:pt idx="6">
                  <c:v>12.85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PH Bache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TTH 2'!$O$8:$O$18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TTH 2'!$Q$8:$Q$18</c:f>
              <c:numCache>
                <c:formatCode>General</c:formatCode>
                <c:ptCount val="11"/>
                <c:pt idx="0">
                  <c:v>10.72</c:v>
                </c:pt>
                <c:pt idx="1">
                  <c:v>9.58</c:v>
                </c:pt>
                <c:pt idx="2">
                  <c:v>10.08</c:v>
                </c:pt>
                <c:pt idx="3">
                  <c:v>8.7899999999999991</c:v>
                </c:pt>
                <c:pt idx="4">
                  <c:v>8.06</c:v>
                </c:pt>
                <c:pt idx="5">
                  <c:v>8.1199999999999992</c:v>
                </c:pt>
                <c:pt idx="6">
                  <c:v>10.67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91856"/>
        <c:axId val="125691072"/>
      </c:lineChart>
      <c:lineChart>
        <c:grouping val="standard"/>
        <c:varyColors val="0"/>
        <c:ser>
          <c:idx val="2"/>
          <c:order val="2"/>
          <c:tx>
            <c:v>Sulfites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TTH 2'!$O$8:$O$18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TTH 2'!$R$8:$R$18</c:f>
              <c:numCache>
                <c:formatCode>General</c:formatCode>
                <c:ptCount val="11"/>
                <c:pt idx="0">
                  <c:v>80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v>Conductivité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TTH 2'!$O$8:$O$18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TTH 2'!$S$8:$S$18</c:f>
              <c:numCache>
                <c:formatCode>General</c:formatCode>
                <c:ptCount val="11"/>
                <c:pt idx="0">
                  <c:v>1069</c:v>
                </c:pt>
                <c:pt idx="1">
                  <c:v>656</c:v>
                </c:pt>
                <c:pt idx="2">
                  <c:v>11</c:v>
                </c:pt>
                <c:pt idx="3">
                  <c:v>12</c:v>
                </c:pt>
                <c:pt idx="4">
                  <c:v>11.53</c:v>
                </c:pt>
                <c:pt idx="5">
                  <c:v>18</c:v>
                </c:pt>
                <c:pt idx="6">
                  <c:v>1140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91464"/>
        <c:axId val="125689896"/>
      </c:lineChart>
      <c:catAx>
        <c:axId val="12569185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 u="sng"/>
                  <a:t>Dates</a:t>
                </a:r>
              </a:p>
            </c:rich>
          </c:tx>
          <c:layout>
            <c:manualLayout>
              <c:xMode val="edge"/>
              <c:yMode val="edge"/>
              <c:x val="0.42384933529801389"/>
              <c:y val="0.90374152134872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d/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691072"/>
        <c:crosses val="autoZero"/>
        <c:auto val="0"/>
        <c:lblAlgn val="ctr"/>
        <c:lblOffset val="100"/>
        <c:noMultiLvlLbl val="0"/>
      </c:catAx>
      <c:valAx>
        <c:axId val="12569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u="sng">
                    <a:solidFill>
                      <a:schemeClr val="accent1">
                        <a:lumMod val="75000"/>
                      </a:schemeClr>
                    </a:solidFill>
                  </a:rPr>
                  <a:t>PO4</a:t>
                </a:r>
                <a:r>
                  <a:rPr lang="en-US" sz="1800" b="1" u="sng"/>
                  <a:t> &amp; </a:t>
                </a:r>
                <a:r>
                  <a:rPr lang="en-US" sz="1800" b="1" u="sng">
                    <a:solidFill>
                      <a:schemeClr val="accent2">
                        <a:lumMod val="75000"/>
                      </a:schemeClr>
                    </a:solidFill>
                  </a:rPr>
                  <a:t>PH</a:t>
                </a:r>
              </a:p>
            </c:rich>
          </c:tx>
          <c:layout>
            <c:manualLayout>
              <c:xMode val="edge"/>
              <c:yMode val="edge"/>
              <c:x val="2.1276598985150396E-2"/>
              <c:y val="0.382168270632837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691856"/>
        <c:crossesAt val="1"/>
        <c:crossBetween val="midCat"/>
      </c:valAx>
      <c:valAx>
        <c:axId val="12568989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u="sng">
                    <a:solidFill>
                      <a:schemeClr val="bg1">
                        <a:lumMod val="65000"/>
                      </a:schemeClr>
                    </a:solidFill>
                  </a:rPr>
                  <a:t>Sulfites</a:t>
                </a:r>
                <a:r>
                  <a:rPr lang="en-US" sz="1800" u="sng" baseline="0"/>
                  <a:t> </a:t>
                </a:r>
                <a:r>
                  <a:rPr lang="en-US" sz="1800" b="1" u="sng" baseline="0"/>
                  <a:t>&amp;</a:t>
                </a:r>
                <a:r>
                  <a:rPr lang="en-US" sz="1800" u="sng" baseline="0"/>
                  <a:t> </a:t>
                </a:r>
                <a:r>
                  <a:rPr lang="en-US" sz="1800" b="1" u="sng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</a:rPr>
                  <a:t>Conductivité</a:t>
                </a:r>
              </a:p>
              <a:p>
                <a:pPr>
                  <a:defRPr sz="1800"/>
                </a:pPr>
                <a:endParaRPr lang="en-US" sz="1800"/>
              </a:p>
            </c:rich>
          </c:tx>
          <c:layout>
            <c:manualLayout>
              <c:xMode val="edge"/>
              <c:yMode val="edge"/>
              <c:x val="0.92377174854502031"/>
              <c:y val="0.274276349974019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691464"/>
        <c:crosses val="max"/>
        <c:crossBetween val="between"/>
      </c:valAx>
      <c:catAx>
        <c:axId val="125691464"/>
        <c:scaling>
          <c:orientation val="minMax"/>
        </c:scaling>
        <c:delete val="1"/>
        <c:axPos val="b"/>
        <c:numFmt formatCode="d/m;@" sourceLinked="1"/>
        <c:majorTickMark val="out"/>
        <c:minorTickMark val="none"/>
        <c:tickLblPos val="nextTo"/>
        <c:crossAx val="125689896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u="sng"/>
              <a:t>I5</a:t>
            </a:r>
          </a:p>
          <a:p>
            <a:pPr>
              <a:defRPr/>
            </a:pPr>
            <a:endParaRPr lang="en-US" sz="2000" b="1" u="sng"/>
          </a:p>
        </c:rich>
      </c:tx>
      <c:layout>
        <c:manualLayout>
          <c:xMode val="edge"/>
          <c:yMode val="edge"/>
          <c:x val="0.47485822016288992"/>
          <c:y val="3.66596176899060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PO4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I5'!$O$8:$O$18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I5'!$P$8:$P$18</c:f>
              <c:numCache>
                <c:formatCode>General</c:formatCode>
                <c:ptCount val="11"/>
                <c:pt idx="0">
                  <c:v>2.4900000000000002</c:v>
                </c:pt>
                <c:pt idx="1">
                  <c:v>1.62</c:v>
                </c:pt>
                <c:pt idx="2">
                  <c:v>2.0099999999999998</c:v>
                </c:pt>
                <c:pt idx="3">
                  <c:v>2.36</c:v>
                </c:pt>
                <c:pt idx="4">
                  <c:v>0.35</c:v>
                </c:pt>
                <c:pt idx="5">
                  <c:v>5.2</c:v>
                </c:pt>
                <c:pt idx="6">
                  <c:v>2.29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PH Bache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I5'!$O$8:$O$18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I5'!$Q$8:$Q$18</c:f>
              <c:numCache>
                <c:formatCode>General</c:formatCode>
                <c:ptCount val="11"/>
                <c:pt idx="0">
                  <c:v>6.29</c:v>
                </c:pt>
                <c:pt idx="1">
                  <c:v>9.7100000000000009</c:v>
                </c:pt>
                <c:pt idx="2">
                  <c:v>9.8000000000000007</c:v>
                </c:pt>
                <c:pt idx="3">
                  <c:v>9.82</c:v>
                </c:pt>
                <c:pt idx="4">
                  <c:v>9.74</c:v>
                </c:pt>
                <c:pt idx="5">
                  <c:v>9.61</c:v>
                </c:pt>
                <c:pt idx="6">
                  <c:v>10.7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00784"/>
        <c:axId val="125001176"/>
      </c:lineChart>
      <c:lineChart>
        <c:grouping val="standard"/>
        <c:varyColors val="0"/>
        <c:ser>
          <c:idx val="2"/>
          <c:order val="2"/>
          <c:tx>
            <c:v>Sulfites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I5'!$O$8:$O$18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I5'!$R$8:$R$18</c:f>
              <c:numCache>
                <c:formatCode>General</c:formatCode>
                <c:ptCount val="11"/>
                <c:pt idx="0">
                  <c:v>0</c:v>
                </c:pt>
                <c:pt idx="1">
                  <c:v>160</c:v>
                </c:pt>
                <c:pt idx="2">
                  <c:v>80</c:v>
                </c:pt>
                <c:pt idx="3">
                  <c:v>15</c:v>
                </c:pt>
                <c:pt idx="4">
                  <c:v>60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Conductivité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I5'!$O$8:$O$18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'Graph I5'!$S$8:$S$18</c:f>
              <c:numCache>
                <c:formatCode>General</c:formatCode>
                <c:ptCount val="11"/>
                <c:pt idx="0">
                  <c:v>270</c:v>
                </c:pt>
                <c:pt idx="1">
                  <c:v>703</c:v>
                </c:pt>
                <c:pt idx="2">
                  <c:v>690</c:v>
                </c:pt>
                <c:pt idx="3">
                  <c:v>495</c:v>
                </c:pt>
                <c:pt idx="4">
                  <c:v>385</c:v>
                </c:pt>
                <c:pt idx="5">
                  <c:v>312</c:v>
                </c:pt>
                <c:pt idx="6">
                  <c:v>308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02744"/>
        <c:axId val="124999608"/>
      </c:lineChart>
      <c:catAx>
        <c:axId val="12500078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 u="sng"/>
                  <a:t>Dates</a:t>
                </a:r>
              </a:p>
            </c:rich>
          </c:tx>
          <c:layout>
            <c:manualLayout>
              <c:xMode val="edge"/>
              <c:yMode val="edge"/>
              <c:x val="0.42384933529801389"/>
              <c:y val="0.90374152134872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d/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001176"/>
        <c:crosses val="autoZero"/>
        <c:auto val="0"/>
        <c:lblAlgn val="ctr"/>
        <c:lblOffset val="100"/>
        <c:noMultiLvlLbl val="0"/>
      </c:catAx>
      <c:valAx>
        <c:axId val="12500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u="sng">
                    <a:solidFill>
                      <a:schemeClr val="accent1">
                        <a:lumMod val="75000"/>
                      </a:schemeClr>
                    </a:solidFill>
                  </a:rPr>
                  <a:t>PO4</a:t>
                </a:r>
                <a:r>
                  <a:rPr lang="en-US" sz="1800" b="1" u="sng"/>
                  <a:t> &amp; </a:t>
                </a:r>
                <a:r>
                  <a:rPr lang="en-US" sz="1800" b="1" u="sng">
                    <a:solidFill>
                      <a:schemeClr val="accent2">
                        <a:lumMod val="75000"/>
                      </a:schemeClr>
                    </a:solidFill>
                  </a:rPr>
                  <a:t>PH</a:t>
                </a:r>
              </a:p>
            </c:rich>
          </c:tx>
          <c:layout>
            <c:manualLayout>
              <c:xMode val="edge"/>
              <c:yMode val="edge"/>
              <c:x val="2.1276598985150396E-2"/>
              <c:y val="0.382168270632837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000784"/>
        <c:crossesAt val="1"/>
        <c:crossBetween val="midCat"/>
      </c:valAx>
      <c:valAx>
        <c:axId val="1249996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u="sng">
                    <a:solidFill>
                      <a:schemeClr val="bg1">
                        <a:lumMod val="65000"/>
                      </a:schemeClr>
                    </a:solidFill>
                  </a:rPr>
                  <a:t>Sulfites</a:t>
                </a:r>
                <a:r>
                  <a:rPr lang="en-US" sz="1800" u="sng" baseline="0"/>
                  <a:t> </a:t>
                </a:r>
                <a:r>
                  <a:rPr lang="en-US" sz="1800" b="1" u="sng" baseline="0"/>
                  <a:t>&amp;</a:t>
                </a:r>
                <a:r>
                  <a:rPr lang="en-US" sz="1800" u="sng" baseline="0"/>
                  <a:t> </a:t>
                </a:r>
                <a:r>
                  <a:rPr lang="en-US" sz="1800" b="1" u="sng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</a:rPr>
                  <a:t>Conductivité</a:t>
                </a:r>
              </a:p>
              <a:p>
                <a:pPr>
                  <a:defRPr sz="1800"/>
                </a:pPr>
                <a:endParaRPr lang="en-US" sz="1800"/>
              </a:p>
            </c:rich>
          </c:tx>
          <c:layout>
            <c:manualLayout>
              <c:xMode val="edge"/>
              <c:yMode val="edge"/>
              <c:x val="0.92377174854502031"/>
              <c:y val="0.274276349974019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002744"/>
        <c:crosses val="max"/>
        <c:crossBetween val="between"/>
      </c:valAx>
      <c:catAx>
        <c:axId val="125002744"/>
        <c:scaling>
          <c:orientation val="minMax"/>
        </c:scaling>
        <c:delete val="1"/>
        <c:axPos val="b"/>
        <c:numFmt formatCode="d/m;@" sourceLinked="1"/>
        <c:majorTickMark val="out"/>
        <c:minorTickMark val="none"/>
        <c:tickLblPos val="nextTo"/>
        <c:crossAx val="12499960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I5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47485822016288992"/>
          <c:y val="3.66596176899060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PO4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I5'!$O$8:$O$18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'Copie Graph I5'!$P$8:$P$18</c:f>
              <c:numCache>
                <c:formatCode>General</c:formatCode>
                <c:ptCount val="11"/>
                <c:pt idx="0">
                  <c:v>2.4900000000000002</c:v>
                </c:pt>
                <c:pt idx="1">
                  <c:v>1.62</c:v>
                </c:pt>
                <c:pt idx="2">
                  <c:v>2.0099999999999998</c:v>
                </c:pt>
                <c:pt idx="3">
                  <c:v>2.36</c:v>
                </c:pt>
                <c:pt idx="4">
                  <c:v>0.35</c:v>
                </c:pt>
                <c:pt idx="5">
                  <c:v>5.2</c:v>
                </c:pt>
                <c:pt idx="6">
                  <c:v>2.29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PH Bache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I5'!$O$8:$O$18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'Copie Graph I5'!$Q$8:$Q$18</c:f>
              <c:numCache>
                <c:formatCode>General</c:formatCode>
                <c:ptCount val="11"/>
                <c:pt idx="0">
                  <c:v>6.29</c:v>
                </c:pt>
                <c:pt idx="1">
                  <c:v>9.7100000000000009</c:v>
                </c:pt>
                <c:pt idx="2">
                  <c:v>9.8000000000000007</c:v>
                </c:pt>
                <c:pt idx="3">
                  <c:v>9.82</c:v>
                </c:pt>
                <c:pt idx="4">
                  <c:v>9.74</c:v>
                </c:pt>
                <c:pt idx="5">
                  <c:v>9.61</c:v>
                </c:pt>
                <c:pt idx="6">
                  <c:v>10.7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01960"/>
        <c:axId val="125003136"/>
      </c:lineChart>
      <c:lineChart>
        <c:grouping val="standard"/>
        <c:varyColors val="0"/>
        <c:ser>
          <c:idx val="2"/>
          <c:order val="2"/>
          <c:tx>
            <c:v>Sulfites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I5'!$O$8:$O$18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'Copie Graph I5'!$R$8:$R$18</c:f>
              <c:numCache>
                <c:formatCode>General</c:formatCode>
                <c:ptCount val="11"/>
                <c:pt idx="0">
                  <c:v>0</c:v>
                </c:pt>
                <c:pt idx="1">
                  <c:v>160</c:v>
                </c:pt>
                <c:pt idx="2">
                  <c:v>80</c:v>
                </c:pt>
                <c:pt idx="3">
                  <c:v>15</c:v>
                </c:pt>
                <c:pt idx="4">
                  <c:v>60</c:v>
                </c:pt>
                <c:pt idx="5">
                  <c:v>0</c:v>
                </c:pt>
                <c:pt idx="6">
                  <c:v>10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v>Conductivité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I5'!$O$8:$O$18</c:f>
              <c:numCache>
                <c:formatCode>d/m;@</c:formatCode>
                <c:ptCount val="11"/>
                <c:pt idx="0">
                  <c:v>42645</c:v>
                </c:pt>
                <c:pt idx="1">
                  <c:v>42648</c:v>
                </c:pt>
                <c:pt idx="2">
                  <c:v>42651</c:v>
                </c:pt>
                <c:pt idx="3">
                  <c:v>42654</c:v>
                </c:pt>
                <c:pt idx="4">
                  <c:v>42657</c:v>
                </c:pt>
                <c:pt idx="5">
                  <c:v>42660</c:v>
                </c:pt>
                <c:pt idx="6">
                  <c:v>42663</c:v>
                </c:pt>
                <c:pt idx="7">
                  <c:v>42666</c:v>
                </c:pt>
                <c:pt idx="8">
                  <c:v>42669</c:v>
                </c:pt>
                <c:pt idx="9">
                  <c:v>42672</c:v>
                </c:pt>
                <c:pt idx="10">
                  <c:v>42675</c:v>
                </c:pt>
              </c:numCache>
            </c:numRef>
          </c:cat>
          <c:val>
            <c:numRef>
              <c:f>'Copie Graph I5'!$S$8:$S$18</c:f>
              <c:numCache>
                <c:formatCode>General</c:formatCode>
                <c:ptCount val="11"/>
                <c:pt idx="0">
                  <c:v>270</c:v>
                </c:pt>
                <c:pt idx="1">
                  <c:v>703</c:v>
                </c:pt>
                <c:pt idx="2">
                  <c:v>690</c:v>
                </c:pt>
                <c:pt idx="3">
                  <c:v>495</c:v>
                </c:pt>
                <c:pt idx="4">
                  <c:v>385</c:v>
                </c:pt>
                <c:pt idx="5">
                  <c:v>312</c:v>
                </c:pt>
                <c:pt idx="6">
                  <c:v>308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00392"/>
        <c:axId val="125000000"/>
      </c:lineChart>
      <c:catAx>
        <c:axId val="125001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Dates</a:t>
                </a:r>
              </a:p>
            </c:rich>
          </c:tx>
          <c:layout>
            <c:manualLayout>
              <c:xMode val="edge"/>
              <c:yMode val="edge"/>
              <c:x val="0.42384935409387736"/>
              <c:y val="0.938434876486213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d/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003136"/>
        <c:crosses val="autoZero"/>
        <c:auto val="0"/>
        <c:lblAlgn val="ctr"/>
        <c:lblOffset val="100"/>
        <c:noMultiLvlLbl val="0"/>
      </c:catAx>
      <c:valAx>
        <c:axId val="12500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PO4 &amp; PH</a:t>
                </a:r>
              </a:p>
            </c:rich>
          </c:tx>
          <c:layout>
            <c:manualLayout>
              <c:xMode val="edge"/>
              <c:yMode val="edge"/>
              <c:x val="2.1276598985150396E-2"/>
              <c:y val="0.382168270632837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001960"/>
        <c:crossesAt val="1"/>
        <c:crossBetween val="midCat"/>
      </c:valAx>
      <c:valAx>
        <c:axId val="125000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Sulfites &amp; Conductivité</a:t>
                </a:r>
              </a:p>
              <a:p>
                <a:pPr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92377174854502031"/>
              <c:y val="0.274276349974019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000392"/>
        <c:crosses val="max"/>
        <c:crossBetween val="between"/>
      </c:valAx>
      <c:catAx>
        <c:axId val="125000392"/>
        <c:scaling>
          <c:orientation val="minMax"/>
        </c:scaling>
        <c:delete val="1"/>
        <c:axPos val="b"/>
        <c:numFmt formatCode="d/m;@" sourceLinked="1"/>
        <c:majorTickMark val="none"/>
        <c:minorTickMark val="none"/>
        <c:tickLblPos val="nextTo"/>
        <c:crossAx val="125000000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17483</xdr:colOff>
      <xdr:row>0</xdr:row>
      <xdr:rowOff>0</xdr:rowOff>
    </xdr:from>
    <xdr:to>
      <xdr:col>12</xdr:col>
      <xdr:colOff>463765</xdr:colOff>
      <xdr:row>27</xdr:row>
      <xdr:rowOff>156966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17483</xdr:colOff>
      <xdr:row>0</xdr:row>
      <xdr:rowOff>0</xdr:rowOff>
    </xdr:from>
    <xdr:to>
      <xdr:col>12</xdr:col>
      <xdr:colOff>463765</xdr:colOff>
      <xdr:row>27</xdr:row>
      <xdr:rowOff>156966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17483</xdr:colOff>
      <xdr:row>0</xdr:row>
      <xdr:rowOff>0</xdr:rowOff>
    </xdr:from>
    <xdr:to>
      <xdr:col>12</xdr:col>
      <xdr:colOff>463765</xdr:colOff>
      <xdr:row>27</xdr:row>
      <xdr:rowOff>156966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17483</xdr:colOff>
      <xdr:row>0</xdr:row>
      <xdr:rowOff>0</xdr:rowOff>
    </xdr:from>
    <xdr:to>
      <xdr:col>12</xdr:col>
      <xdr:colOff>463765</xdr:colOff>
      <xdr:row>27</xdr:row>
      <xdr:rowOff>156966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9" tint="0.79998168889431442"/>
    <pageSetUpPr fitToPage="1"/>
  </sheetPr>
  <dimension ref="A1:Q49"/>
  <sheetViews>
    <sheetView zoomScale="60" zoomScaleNormal="60" workbookViewId="0">
      <pane ySplit="2" topLeftCell="A3" activePane="bottomLeft" state="frozen"/>
      <selection pane="bottomLeft" activeCell="E19" sqref="E19:F20"/>
    </sheetView>
  </sheetViews>
  <sheetFormatPr baseColWidth="10" defaultColWidth="11.42578125" defaultRowHeight="12.75" x14ac:dyDescent="0.2"/>
  <cols>
    <col min="1" max="1" width="7.28515625" style="1" customWidth="1"/>
    <col min="2" max="2" width="17.140625" style="1" customWidth="1"/>
    <col min="3" max="3" width="22.7109375" style="1" customWidth="1"/>
    <col min="4" max="4" width="18.7109375" style="1" customWidth="1"/>
    <col min="5" max="5" width="22.7109375" style="1" customWidth="1"/>
    <col min="6" max="6" width="18.7109375" style="1" customWidth="1"/>
    <col min="7" max="7" width="22.7109375" style="1" customWidth="1"/>
    <col min="8" max="8" width="18.7109375" style="1" customWidth="1"/>
    <col min="9" max="9" width="3.7109375" style="1" customWidth="1"/>
    <col min="10" max="10" width="12.7109375" style="1" customWidth="1"/>
    <col min="11" max="11" width="15" style="1" customWidth="1"/>
    <col min="12" max="15" width="18.7109375" style="1" customWidth="1"/>
    <col min="16" max="16" width="4.7109375" style="1" customWidth="1"/>
    <col min="17" max="17" width="4.140625" style="1" customWidth="1"/>
    <col min="18" max="16384" width="11.42578125" style="1"/>
  </cols>
  <sheetData>
    <row r="1" spans="1:17" ht="19.899999999999999" customHeight="1" thickBot="1" x14ac:dyDescent="0.25">
      <c r="A1" s="114" t="s">
        <v>39</v>
      </c>
      <c r="B1" s="115"/>
      <c r="C1" s="99" t="s">
        <v>20</v>
      </c>
      <c r="D1" s="100"/>
      <c r="E1" s="100"/>
      <c r="F1" s="100"/>
      <c r="G1" s="100"/>
      <c r="H1" s="100"/>
      <c r="I1" s="3"/>
      <c r="J1" s="91" t="s">
        <v>30</v>
      </c>
      <c r="K1" s="92"/>
      <c r="L1" s="92"/>
      <c r="M1" s="92"/>
      <c r="N1" s="92"/>
      <c r="O1" s="93"/>
    </row>
    <row r="2" spans="1:17" ht="20.100000000000001" customHeight="1" thickBot="1" x14ac:dyDescent="0.25">
      <c r="A2" s="116">
        <v>42645</v>
      </c>
      <c r="B2" s="117"/>
      <c r="C2" s="97" t="s">
        <v>9</v>
      </c>
      <c r="D2" s="98"/>
      <c r="E2" s="97" t="s">
        <v>10</v>
      </c>
      <c r="F2" s="98"/>
      <c r="G2" s="97" t="s">
        <v>11</v>
      </c>
      <c r="H2" s="98"/>
      <c r="I2" s="4"/>
      <c r="J2" s="5"/>
      <c r="K2" s="27"/>
      <c r="L2" s="5" t="s">
        <v>21</v>
      </c>
      <c r="M2" s="31"/>
      <c r="N2" s="5" t="s">
        <v>22</v>
      </c>
      <c r="O2" s="27"/>
    </row>
    <row r="3" spans="1:17" ht="20.100000000000001" customHeight="1" thickBot="1" x14ac:dyDescent="0.25">
      <c r="A3" s="32" t="s">
        <v>31</v>
      </c>
      <c r="B3" s="62">
        <v>5</v>
      </c>
      <c r="C3" s="47" t="s">
        <v>0</v>
      </c>
      <c r="D3" s="48" t="s">
        <v>1</v>
      </c>
      <c r="E3" s="47" t="s">
        <v>0</v>
      </c>
      <c r="F3" s="48" t="s">
        <v>1</v>
      </c>
      <c r="G3" s="47" t="s">
        <v>0</v>
      </c>
      <c r="H3" s="49" t="s">
        <v>1</v>
      </c>
      <c r="I3" s="30"/>
      <c r="J3" s="101" t="s">
        <v>42</v>
      </c>
      <c r="K3" s="102"/>
      <c r="L3" s="103">
        <v>1053</v>
      </c>
      <c r="M3" s="104"/>
      <c r="N3" s="103">
        <v>1771</v>
      </c>
      <c r="O3" s="104"/>
    </row>
    <row r="4" spans="1:17" ht="20.100000000000001" customHeight="1" x14ac:dyDescent="0.2">
      <c r="A4" s="33" t="s">
        <v>2</v>
      </c>
      <c r="B4" s="34"/>
      <c r="C4" s="35" t="s">
        <v>3</v>
      </c>
      <c r="D4" s="63">
        <v>0.3</v>
      </c>
      <c r="E4" s="35" t="s">
        <v>3</v>
      </c>
      <c r="F4" s="63">
        <v>0.2</v>
      </c>
      <c r="G4" s="35" t="s">
        <v>3</v>
      </c>
      <c r="H4" s="63">
        <v>0</v>
      </c>
      <c r="I4" s="29"/>
      <c r="J4" s="37"/>
      <c r="K4" s="38"/>
      <c r="L4" s="39" t="s">
        <v>0</v>
      </c>
      <c r="M4" s="40" t="s">
        <v>1</v>
      </c>
      <c r="N4" s="39" t="s">
        <v>0</v>
      </c>
      <c r="O4" s="41" t="s">
        <v>1</v>
      </c>
    </row>
    <row r="5" spans="1:17" ht="20.100000000000001" customHeight="1" x14ac:dyDescent="0.2">
      <c r="A5" s="33" t="s">
        <v>8</v>
      </c>
      <c r="B5" s="34"/>
      <c r="C5" s="35" t="s">
        <v>23</v>
      </c>
      <c r="D5" s="63">
        <v>0</v>
      </c>
      <c r="E5" s="35" t="s">
        <v>23</v>
      </c>
      <c r="F5" s="63">
        <v>0</v>
      </c>
      <c r="G5" s="35" t="s">
        <v>23</v>
      </c>
      <c r="H5" s="63">
        <v>0</v>
      </c>
      <c r="I5" s="28"/>
      <c r="J5" s="130" t="s">
        <v>8</v>
      </c>
      <c r="K5" s="131"/>
      <c r="L5" s="35" t="s">
        <v>23</v>
      </c>
      <c r="M5" s="66">
        <v>0</v>
      </c>
      <c r="N5" s="35" t="s">
        <v>23</v>
      </c>
      <c r="O5" s="63">
        <v>0</v>
      </c>
    </row>
    <row r="6" spans="1:17" ht="20.100000000000001" customHeight="1" x14ac:dyDescent="0.2">
      <c r="A6" s="33" t="s">
        <v>13</v>
      </c>
      <c r="B6" s="34"/>
      <c r="C6" s="35" t="s">
        <v>14</v>
      </c>
      <c r="D6" s="64">
        <v>10.72</v>
      </c>
      <c r="E6" s="35" t="s">
        <v>14</v>
      </c>
      <c r="F6" s="63">
        <v>10.81</v>
      </c>
      <c r="G6" s="35" t="s">
        <v>14</v>
      </c>
      <c r="H6" s="63">
        <v>6.8</v>
      </c>
      <c r="I6" s="28"/>
      <c r="J6" s="130" t="s">
        <v>13</v>
      </c>
      <c r="K6" s="131"/>
      <c r="L6" s="35" t="s">
        <v>24</v>
      </c>
      <c r="M6" s="66">
        <v>10.72</v>
      </c>
      <c r="N6" s="35" t="s">
        <v>24</v>
      </c>
      <c r="O6" s="63">
        <v>6.29</v>
      </c>
    </row>
    <row r="7" spans="1:17" ht="20.100000000000001" customHeight="1" x14ac:dyDescent="0.2">
      <c r="A7" s="33" t="s">
        <v>12</v>
      </c>
      <c r="B7" s="34"/>
      <c r="C7" s="35" t="s">
        <v>15</v>
      </c>
      <c r="D7" s="65">
        <v>1012</v>
      </c>
      <c r="E7" s="35" t="s">
        <v>15</v>
      </c>
      <c r="F7" s="65">
        <v>1069</v>
      </c>
      <c r="G7" s="35" t="s">
        <v>15</v>
      </c>
      <c r="H7" s="65">
        <v>270</v>
      </c>
      <c r="I7" s="28"/>
      <c r="J7" s="130" t="s">
        <v>12</v>
      </c>
      <c r="K7" s="131"/>
      <c r="L7" s="35" t="s">
        <v>34</v>
      </c>
      <c r="M7" s="66">
        <v>241</v>
      </c>
      <c r="N7" s="35" t="s">
        <v>34</v>
      </c>
      <c r="O7" s="63">
        <v>7.12</v>
      </c>
      <c r="Q7" s="15"/>
    </row>
    <row r="8" spans="1:17" ht="20.100000000000001" customHeight="1" thickBot="1" x14ac:dyDescent="0.25">
      <c r="A8" s="33" t="s">
        <v>16</v>
      </c>
      <c r="B8" s="34"/>
      <c r="C8" s="35" t="s">
        <v>15</v>
      </c>
      <c r="D8" s="65">
        <v>699</v>
      </c>
      <c r="E8" s="35" t="s">
        <v>15</v>
      </c>
      <c r="F8" s="65">
        <v>873</v>
      </c>
      <c r="G8" s="35" t="s">
        <v>15</v>
      </c>
      <c r="H8" s="65">
        <v>156</v>
      </c>
      <c r="I8" s="28"/>
      <c r="J8" s="132" t="s">
        <v>25</v>
      </c>
      <c r="K8" s="133"/>
      <c r="L8" s="42" t="s">
        <v>41</v>
      </c>
      <c r="M8" s="67">
        <v>0.13600000000000001</v>
      </c>
      <c r="N8" s="42" t="s">
        <v>41</v>
      </c>
      <c r="O8" s="68">
        <v>1.7999999999999999E-2</v>
      </c>
      <c r="Q8" s="15"/>
    </row>
    <row r="9" spans="1:17" ht="20.100000000000001" customHeight="1" x14ac:dyDescent="0.2">
      <c r="A9" s="33" t="s">
        <v>4</v>
      </c>
      <c r="B9" s="34"/>
      <c r="C9" s="35"/>
      <c r="D9" s="63">
        <v>6</v>
      </c>
      <c r="E9" s="35"/>
      <c r="F9" s="63">
        <v>7</v>
      </c>
      <c r="G9" s="35"/>
      <c r="H9" s="63">
        <v>3</v>
      </c>
      <c r="I9" s="28"/>
      <c r="J9" s="43"/>
      <c r="K9" s="44"/>
      <c r="L9" s="105" t="str">
        <f>IF(ISNUMBER(M6),IF(M6&gt;9.5,"PH haut, baisser 1826",IF(AND(M6&gt;-1,M6&lt;9.2),"PH bas, augmenter 1826","")),"")</f>
        <v>PH haut, baisser 1826</v>
      </c>
      <c r="M9" s="106"/>
      <c r="N9" s="105" t="str">
        <f>IF(ISNUMBER(O6),IF(O6&gt;9.5,"PH haut, baisser 1826",IF(AND(O6&gt;-1,O6&lt;9.2),"PH bas, augmenter 1826","")),"")</f>
        <v>PH bas, augmenter 1826</v>
      </c>
      <c r="O9" s="106"/>
      <c r="Q9" s="15"/>
    </row>
    <row r="10" spans="1:17" ht="20.100000000000001" customHeight="1" thickBot="1" x14ac:dyDescent="0.25">
      <c r="A10" s="33" t="s">
        <v>5</v>
      </c>
      <c r="B10" s="34"/>
      <c r="C10" s="35"/>
      <c r="D10" s="63">
        <v>12</v>
      </c>
      <c r="E10" s="35"/>
      <c r="F10" s="63">
        <v>11</v>
      </c>
      <c r="G10" s="35"/>
      <c r="H10" s="63">
        <v>6</v>
      </c>
      <c r="I10" s="28"/>
      <c r="J10" s="45"/>
      <c r="K10" s="46"/>
      <c r="L10" s="107"/>
      <c r="M10" s="108"/>
      <c r="N10" s="107"/>
      <c r="O10" s="108"/>
    </row>
    <row r="11" spans="1:17" ht="20.100000000000001" customHeight="1" x14ac:dyDescent="0.2">
      <c r="A11" s="33" t="s">
        <v>6</v>
      </c>
      <c r="B11" s="34"/>
      <c r="C11" s="35" t="s">
        <v>32</v>
      </c>
      <c r="D11" s="63">
        <v>6.06</v>
      </c>
      <c r="E11" s="35" t="s">
        <v>32</v>
      </c>
      <c r="F11" s="63">
        <v>5.12</v>
      </c>
      <c r="G11" s="35" t="s">
        <v>32</v>
      </c>
      <c r="H11" s="63">
        <v>2.4900000000000002</v>
      </c>
      <c r="I11" s="28"/>
      <c r="J11" s="94" t="s">
        <v>26</v>
      </c>
      <c r="K11" s="95"/>
      <c r="L11" s="95"/>
      <c r="M11" s="95"/>
      <c r="N11" s="95"/>
      <c r="O11" s="96"/>
    </row>
    <row r="12" spans="1:17" ht="20.100000000000001" customHeight="1" x14ac:dyDescent="0.2">
      <c r="A12" s="33" t="s">
        <v>7</v>
      </c>
      <c r="B12" s="34"/>
      <c r="C12" s="35" t="s">
        <v>33</v>
      </c>
      <c r="D12" s="63">
        <v>1.36</v>
      </c>
      <c r="E12" s="35" t="s">
        <v>33</v>
      </c>
      <c r="F12" s="63">
        <v>1.62</v>
      </c>
      <c r="G12" s="35" t="s">
        <v>33</v>
      </c>
      <c r="H12" s="63">
        <v>0</v>
      </c>
      <c r="I12" s="28"/>
      <c r="J12" s="75"/>
      <c r="K12" s="76"/>
      <c r="L12" s="150" t="s">
        <v>21</v>
      </c>
      <c r="M12" s="151"/>
      <c r="N12" s="152" t="s">
        <v>22</v>
      </c>
      <c r="O12" s="151"/>
    </row>
    <row r="13" spans="1:17" ht="20.100000000000001" customHeight="1" x14ac:dyDescent="0.2">
      <c r="A13" s="33" t="s">
        <v>17</v>
      </c>
      <c r="B13" s="34"/>
      <c r="C13" s="35"/>
      <c r="D13" s="36">
        <f>IF(ISERROR(D12/D10),"",D12/D10)</f>
        <v>0.11333333333333334</v>
      </c>
      <c r="E13" s="35"/>
      <c r="F13" s="36">
        <f>IF(ISERROR(F12/F10),"",F12/F10)</f>
        <v>0.14727272727272728</v>
      </c>
      <c r="G13" s="35"/>
      <c r="H13" s="36">
        <f>IF(ISERROR(H12/H10),"",H12/H10)</f>
        <v>0</v>
      </c>
      <c r="I13" s="28"/>
      <c r="J13" s="134" t="s">
        <v>27</v>
      </c>
      <c r="K13" s="135"/>
      <c r="L13" s="141" t="s">
        <v>28</v>
      </c>
      <c r="M13" s="143" t="s">
        <v>29</v>
      </c>
      <c r="N13" s="141" t="s">
        <v>28</v>
      </c>
      <c r="O13" s="143" t="s">
        <v>29</v>
      </c>
    </row>
    <row r="14" spans="1:17" ht="20.100000000000001" customHeight="1" thickBot="1" x14ac:dyDescent="0.25">
      <c r="A14" s="124" t="s">
        <v>18</v>
      </c>
      <c r="B14" s="125"/>
      <c r="C14" s="79" t="s">
        <v>19</v>
      </c>
      <c r="D14" s="80">
        <v>80</v>
      </c>
      <c r="E14" s="79" t="s">
        <v>19</v>
      </c>
      <c r="F14" s="80">
        <v>80</v>
      </c>
      <c r="G14" s="79" t="s">
        <v>19</v>
      </c>
      <c r="H14" s="80">
        <v>0</v>
      </c>
      <c r="I14" s="28"/>
      <c r="J14" s="136"/>
      <c r="K14" s="137"/>
      <c r="L14" s="142"/>
      <c r="M14" s="144"/>
      <c r="N14" s="142"/>
      <c r="O14" s="144"/>
      <c r="P14" s="18"/>
    </row>
    <row r="15" spans="1:17" ht="20.100000000000001" customHeight="1" x14ac:dyDescent="0.2">
      <c r="A15" s="118" t="s">
        <v>6</v>
      </c>
      <c r="B15" s="119"/>
      <c r="C15" s="126" t="str">
        <f>IF(ISNUMBER(D11),IF(D11&gt;8,"PO4 haut, baisser 77271 en tenant compte du PO4 TTH 2",IF(AND(D11&gt;-1,D11&lt;4),"PO4 bas, augmenter 77271 en tenant compte du PO4 TTH 2","")),"")</f>
        <v/>
      </c>
      <c r="D15" s="106"/>
      <c r="E15" s="126" t="str">
        <f>IF(ISNUMBER(F11),IF(F11&gt;8,"PO4 haut, baisser 77271 en tenant compte du PO4 TTH 1",IF(AND(F11&gt;-1,F11&lt;4),"PO4 bas, augmenter 77271 en tenant compte du PO4 TTH 1","")),"")</f>
        <v/>
      </c>
      <c r="F15" s="106"/>
      <c r="G15" s="126" t="str">
        <f>IF(ISNUMBER(H11),IF(H11&gt;8,"PO4 haut, baisser 77271",IF(AND(H11&gt;-1,H11&lt;4),"PO4 bas, augmenter 77271","")),"")</f>
        <v>PO4 bas, augmenter 77271</v>
      </c>
      <c r="H15" s="106"/>
      <c r="I15" s="28"/>
      <c r="J15" s="139" t="s">
        <v>37</v>
      </c>
      <c r="K15" s="140"/>
      <c r="L15" s="83" t="s">
        <v>43</v>
      </c>
      <c r="M15" s="84">
        <v>55</v>
      </c>
      <c r="N15" s="85" t="s">
        <v>45</v>
      </c>
      <c r="O15" s="84">
        <v>70</v>
      </c>
      <c r="P15" s="17"/>
    </row>
    <row r="16" spans="1:17" ht="20.100000000000001" customHeight="1" x14ac:dyDescent="0.2">
      <c r="A16" s="120"/>
      <c r="B16" s="121"/>
      <c r="C16" s="127"/>
      <c r="D16" s="128"/>
      <c r="E16" s="127"/>
      <c r="F16" s="128"/>
      <c r="G16" s="127"/>
      <c r="H16" s="128"/>
      <c r="I16" s="28"/>
      <c r="J16" s="139" t="s">
        <v>36</v>
      </c>
      <c r="K16" s="140"/>
      <c r="L16" s="83" t="s">
        <v>44</v>
      </c>
      <c r="M16" s="84">
        <v>55</v>
      </c>
      <c r="N16" s="85" t="s">
        <v>46</v>
      </c>
      <c r="O16" s="84">
        <v>100</v>
      </c>
      <c r="P16" s="17"/>
    </row>
    <row r="17" spans="1:16" ht="19.899999999999999" customHeight="1" thickBot="1" x14ac:dyDescent="0.25">
      <c r="A17" s="120"/>
      <c r="B17" s="121"/>
      <c r="C17" s="127"/>
      <c r="D17" s="128"/>
      <c r="E17" s="127"/>
      <c r="F17" s="128"/>
      <c r="G17" s="127"/>
      <c r="H17" s="128"/>
      <c r="I17" s="28"/>
      <c r="J17" s="139" t="s">
        <v>35</v>
      </c>
      <c r="K17" s="153"/>
      <c r="L17" s="86"/>
      <c r="M17" s="87">
        <v>45</v>
      </c>
      <c r="N17" s="85" t="s">
        <v>47</v>
      </c>
      <c r="O17" s="87">
        <v>70</v>
      </c>
      <c r="P17" s="17"/>
    </row>
    <row r="18" spans="1:16" ht="19.899999999999999" customHeight="1" thickBot="1" x14ac:dyDescent="0.25">
      <c r="A18" s="122"/>
      <c r="B18" s="123"/>
      <c r="C18" s="129"/>
      <c r="D18" s="108"/>
      <c r="E18" s="129"/>
      <c r="F18" s="108"/>
      <c r="G18" s="129"/>
      <c r="H18" s="108"/>
      <c r="I18" s="28"/>
      <c r="J18" s="145" t="s">
        <v>38</v>
      </c>
      <c r="K18" s="146"/>
      <c r="L18" s="71"/>
      <c r="M18" s="71"/>
      <c r="N18" s="71"/>
      <c r="O18" s="72"/>
      <c r="P18" s="17"/>
    </row>
    <row r="19" spans="1:16" ht="40.15" customHeight="1" x14ac:dyDescent="0.2">
      <c r="A19" s="118" t="s">
        <v>18</v>
      </c>
      <c r="B19" s="119"/>
      <c r="C19" s="126" t="str">
        <f>IF(ISNUMBER(D14),IF(D14&gt;40,"Sulfite haut, baisser 77216 en tenant compte des Sulfites TTH 2",IF(AND(D14&gt;-1,D14&lt;10),"Sulfites bas, augmenter 77216 en tenant compte des Sulfites TTH 2","")),"")</f>
        <v>Sulfite haut, baisser 77216 en tenant compte des Sulfites TTH 2</v>
      </c>
      <c r="D19" s="106"/>
      <c r="E19" s="126" t="str">
        <f>IF(ISNUMBER(F14),IF(F14&gt;40,"Sulfite haut, baisser 77216 en tenant compte des Sulfites TTH 1",IF(AND(F14&gt;-1,F14&lt;10),"Sulfites bas, augmenter 77216 en tenant compte des Sulfites TTH 1","")),"")</f>
        <v>Sulfite haut, baisser 77216 en tenant compte des Sulfites TTH 1</v>
      </c>
      <c r="F19" s="106"/>
      <c r="G19" s="126" t="str">
        <f>IF(ISNUMBER(H14),IF(H14&gt;40,"Sulfite haut, baisser 77216",IF(AND(H14&gt;-1,H14&lt;10),"Sulfites bas, augmenter 77216","")),"")</f>
        <v>Sulfites bas, augmenter 77216</v>
      </c>
      <c r="H19" s="106"/>
      <c r="I19" s="16"/>
      <c r="J19" s="73"/>
      <c r="K19" s="73"/>
      <c r="L19" s="73"/>
      <c r="M19" s="73"/>
      <c r="N19" s="73"/>
      <c r="O19" s="74"/>
    </row>
    <row r="20" spans="1:16" s="2" customFormat="1" ht="40.15" customHeight="1" thickBot="1" x14ac:dyDescent="0.25">
      <c r="A20" s="122"/>
      <c r="B20" s="123"/>
      <c r="C20" s="129"/>
      <c r="D20" s="108"/>
      <c r="E20" s="129"/>
      <c r="F20" s="108"/>
      <c r="G20" s="129"/>
      <c r="H20" s="108"/>
      <c r="I20" s="16"/>
      <c r="J20" s="73"/>
      <c r="K20" s="73"/>
      <c r="L20" s="73"/>
      <c r="M20" s="73"/>
      <c r="N20" s="73"/>
      <c r="O20" s="74"/>
    </row>
    <row r="21" spans="1:16" s="2" customFormat="1" ht="40.15" customHeight="1" x14ac:dyDescent="0.2">
      <c r="A21" s="109" t="s">
        <v>12</v>
      </c>
      <c r="B21" s="110"/>
      <c r="C21" s="126" t="str">
        <f>IF(ISNUMBER(D7),IF(D7&gt;500,"Conductivité élevée, augmenter la purge",IF(AND(D7&gt;-1,D7&lt;400),"Conductivité basse, diminuer la purge","")),"")</f>
        <v>Conductivité élevée, augmenter la purge</v>
      </c>
      <c r="D21" s="106"/>
      <c r="E21" s="126" t="str">
        <f>IF(ISNUMBER(F7),IF(F7&gt;500,"Conductivité élevée, augmenter la purge",IF(AND(F7&gt;-1,F7&lt;400),"Conductivité basse, diminuer la purge","")),"")</f>
        <v>Conductivité élevée, augmenter la purge</v>
      </c>
      <c r="F21" s="106"/>
      <c r="G21" s="126" t="str">
        <f>IF(ISNUMBER(H7),IF(H7&gt;500,"Conductivité élevée, augmenter la purge",IF(AND(H7&gt;-1,H7&lt;400),"Conductivité basse, diminuer la purge","")),"")</f>
        <v>Conductivité basse, diminuer la purge</v>
      </c>
      <c r="H21" s="106"/>
      <c r="I21" s="16"/>
      <c r="J21" s="73"/>
      <c r="K21" s="73"/>
      <c r="L21" s="73"/>
      <c r="M21" s="73"/>
      <c r="N21" s="73"/>
      <c r="O21" s="74"/>
    </row>
    <row r="22" spans="1:16" s="2" customFormat="1" ht="40.15" customHeight="1" thickBot="1" x14ac:dyDescent="0.25">
      <c r="A22" s="111"/>
      <c r="B22" s="112"/>
      <c r="C22" s="129"/>
      <c r="D22" s="108"/>
      <c r="E22" s="129"/>
      <c r="F22" s="108"/>
      <c r="G22" s="129"/>
      <c r="H22" s="108"/>
      <c r="I22" s="16"/>
      <c r="J22" s="73"/>
      <c r="K22" s="73"/>
      <c r="L22" s="73"/>
      <c r="M22" s="73"/>
      <c r="N22" s="73"/>
      <c r="O22" s="74"/>
    </row>
    <row r="23" spans="1:16" s="2" customFormat="1" ht="31.9" customHeight="1" x14ac:dyDescent="0.2">
      <c r="A23" s="14"/>
      <c r="B23" s="14"/>
      <c r="C23" s="14"/>
      <c r="D23" s="14"/>
      <c r="E23" s="14"/>
      <c r="F23" s="14"/>
      <c r="G23" s="14"/>
      <c r="H23" s="14"/>
      <c r="I23" s="81"/>
      <c r="J23" s="71"/>
      <c r="K23" s="71"/>
      <c r="L23" s="71"/>
      <c r="M23" s="71"/>
      <c r="N23" s="71"/>
      <c r="O23" s="71"/>
    </row>
    <row r="24" spans="1:16" s="2" customFormat="1" ht="31.9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s="2" customFormat="1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s="2" customFormat="1" ht="20.100000000000001" customHeight="1" x14ac:dyDescent="0.2">
      <c r="A26" s="113"/>
      <c r="B26" s="113"/>
      <c r="C26" s="7"/>
      <c r="D26" s="6"/>
      <c r="E26" s="7"/>
      <c r="F26" s="6"/>
      <c r="G26" s="7"/>
      <c r="H26" s="6"/>
      <c r="I26" s="14"/>
      <c r="J26" s="14"/>
      <c r="K26" s="14"/>
      <c r="L26" s="14"/>
      <c r="M26" s="14"/>
      <c r="N26" s="14"/>
      <c r="O26" s="14"/>
    </row>
    <row r="27" spans="1:16" s="2" customFormat="1" ht="20.100000000000001" customHeight="1" x14ac:dyDescent="0.2">
      <c r="A27" s="113"/>
      <c r="B27" s="113"/>
      <c r="C27" s="7"/>
      <c r="D27" s="6"/>
      <c r="E27" s="7"/>
      <c r="F27" s="6"/>
      <c r="G27" s="7"/>
      <c r="H27" s="6"/>
      <c r="I27" s="14"/>
      <c r="J27" s="138"/>
      <c r="K27" s="138"/>
      <c r="L27" s="138"/>
      <c r="M27" s="138"/>
      <c r="N27" s="138"/>
      <c r="O27" s="138"/>
    </row>
    <row r="28" spans="1:16" s="2" customFormat="1" ht="20.100000000000001" customHeight="1" x14ac:dyDescent="0.2">
      <c r="A28" s="113"/>
      <c r="B28" s="113"/>
      <c r="C28" s="7"/>
      <c r="D28" s="6"/>
      <c r="E28" s="7"/>
      <c r="F28" s="6"/>
      <c r="G28" s="7"/>
      <c r="H28" s="6"/>
      <c r="I28" s="6"/>
      <c r="J28" s="147"/>
      <c r="K28" s="147"/>
      <c r="L28" s="149"/>
      <c r="M28" s="149"/>
      <c r="N28" s="147"/>
      <c r="O28" s="147"/>
    </row>
    <row r="29" spans="1:16" s="2" customFormat="1" ht="20.100000000000001" customHeight="1" x14ac:dyDescent="0.2">
      <c r="A29" s="113"/>
      <c r="B29" s="113"/>
      <c r="C29" s="7"/>
      <c r="D29" s="6"/>
      <c r="E29" s="7"/>
      <c r="F29" s="6"/>
      <c r="G29" s="7"/>
      <c r="H29" s="6"/>
      <c r="I29" s="6"/>
      <c r="J29" s="147"/>
      <c r="K29" s="147"/>
      <c r="L29" s="20"/>
      <c r="M29" s="20"/>
      <c r="N29" s="20"/>
      <c r="O29" s="20"/>
    </row>
    <row r="30" spans="1:16" s="2" customFormat="1" ht="20.100000000000001" customHeight="1" x14ac:dyDescent="0.2">
      <c r="A30" s="113"/>
      <c r="B30" s="113"/>
      <c r="C30" s="7"/>
      <c r="D30" s="6"/>
      <c r="E30" s="7"/>
      <c r="F30" s="6"/>
      <c r="G30" s="7"/>
      <c r="H30" s="6"/>
      <c r="I30" s="6"/>
      <c r="J30" s="147"/>
      <c r="K30" s="147"/>
      <c r="L30" s="9"/>
      <c r="M30" s="9"/>
      <c r="N30" s="9"/>
      <c r="O30" s="9"/>
    </row>
    <row r="31" spans="1:16" s="2" customFormat="1" ht="20.100000000000001" customHeight="1" x14ac:dyDescent="0.2">
      <c r="A31" s="113"/>
      <c r="B31" s="113"/>
      <c r="C31" s="7"/>
      <c r="D31" s="6"/>
      <c r="E31" s="7"/>
      <c r="F31" s="6"/>
      <c r="G31" s="7"/>
      <c r="H31" s="6"/>
      <c r="I31" s="6"/>
      <c r="J31" s="147"/>
      <c r="K31" s="147"/>
      <c r="L31" s="9"/>
      <c r="M31" s="9"/>
      <c r="N31" s="9"/>
      <c r="O31" s="9"/>
    </row>
    <row r="32" spans="1:16" s="2" customFormat="1" ht="20.100000000000001" customHeight="1" x14ac:dyDescent="0.2">
      <c r="A32" s="22"/>
      <c r="B32" s="12"/>
      <c r="C32" s="148"/>
      <c r="D32" s="148"/>
      <c r="E32" s="148"/>
      <c r="F32" s="148"/>
      <c r="G32" s="148"/>
      <c r="H32" s="148"/>
      <c r="I32" s="6"/>
      <c r="J32" s="147"/>
      <c r="K32" s="147"/>
      <c r="L32" s="9"/>
      <c r="M32" s="9"/>
      <c r="N32" s="9"/>
      <c r="O32" s="9"/>
    </row>
    <row r="33" spans="1:15" s="2" customFormat="1" ht="20.100000000000001" customHeight="1" x14ac:dyDescent="0.2">
      <c r="A33" s="113"/>
      <c r="B33" s="113"/>
      <c r="C33" s="138"/>
      <c r="D33" s="138"/>
      <c r="E33" s="138"/>
      <c r="F33" s="138"/>
      <c r="G33" s="138"/>
      <c r="H33" s="138"/>
      <c r="I33" s="6"/>
      <c r="J33" s="148"/>
      <c r="K33" s="148"/>
      <c r="L33" s="148"/>
      <c r="M33" s="148"/>
      <c r="N33" s="148"/>
      <c r="O33" s="148"/>
    </row>
    <row r="34" spans="1:15" s="2" customFormat="1" ht="20.100000000000001" customHeight="1" x14ac:dyDescent="0.2">
      <c r="A34" s="113"/>
      <c r="B34" s="113"/>
      <c r="C34" s="20"/>
      <c r="D34" s="20"/>
      <c r="E34" s="20"/>
      <c r="F34" s="20"/>
      <c r="G34" s="20"/>
      <c r="H34" s="20"/>
      <c r="I34" s="22"/>
      <c r="J34" s="21"/>
      <c r="K34" s="26"/>
      <c r="L34" s="21"/>
      <c r="M34" s="26"/>
      <c r="N34" s="21"/>
      <c r="O34" s="26"/>
    </row>
    <row r="35" spans="1:15" s="2" customFormat="1" ht="20.100000000000001" customHeight="1" x14ac:dyDescent="0.2">
      <c r="A35" s="113"/>
      <c r="B35" s="113"/>
      <c r="C35" s="7"/>
      <c r="D35" s="6"/>
      <c r="E35" s="7"/>
      <c r="F35" s="6"/>
      <c r="G35" s="7"/>
      <c r="H35" s="6"/>
      <c r="I35" s="21"/>
      <c r="J35" s="9"/>
      <c r="K35" s="9"/>
      <c r="L35" s="20"/>
      <c r="M35" s="20"/>
      <c r="N35" s="20"/>
      <c r="O35" s="20"/>
    </row>
    <row r="36" spans="1:15" s="2" customFormat="1" ht="20.100000000000001" customHeight="1" x14ac:dyDescent="0.2">
      <c r="A36" s="113"/>
      <c r="B36" s="113"/>
      <c r="C36" s="7"/>
      <c r="D36" s="6"/>
      <c r="E36" s="7"/>
      <c r="F36" s="6"/>
      <c r="G36" s="7"/>
      <c r="H36" s="6"/>
      <c r="I36" s="9"/>
      <c r="J36" s="147"/>
      <c r="K36" s="147"/>
      <c r="L36" s="7"/>
      <c r="M36" s="10"/>
      <c r="N36" s="7"/>
      <c r="O36" s="10"/>
    </row>
    <row r="37" spans="1:15" s="2" customFormat="1" ht="20.100000000000001" customHeight="1" x14ac:dyDescent="0.2">
      <c r="A37" s="113"/>
      <c r="B37" s="113"/>
      <c r="C37" s="7"/>
      <c r="D37" s="6"/>
      <c r="E37" s="7"/>
      <c r="F37" s="6"/>
      <c r="G37" s="7"/>
      <c r="H37" s="6"/>
      <c r="I37" s="6"/>
      <c r="J37" s="147"/>
      <c r="K37" s="147"/>
      <c r="L37" s="7"/>
      <c r="M37" s="10"/>
      <c r="N37" s="7"/>
      <c r="O37" s="10"/>
    </row>
    <row r="38" spans="1:15" s="2" customFormat="1" ht="20.100000000000001" customHeight="1" x14ac:dyDescent="0.2">
      <c r="A38" s="113"/>
      <c r="B38" s="113"/>
      <c r="C38" s="7"/>
      <c r="D38" s="6"/>
      <c r="E38" s="7"/>
      <c r="F38" s="6"/>
      <c r="G38" s="7"/>
      <c r="H38" s="6"/>
      <c r="I38" s="6"/>
      <c r="J38" s="147"/>
      <c r="K38" s="147"/>
      <c r="L38" s="7"/>
      <c r="M38" s="10"/>
      <c r="N38" s="7"/>
      <c r="O38" s="10"/>
    </row>
    <row r="39" spans="1:15" s="2" customFormat="1" ht="20.100000000000001" customHeight="1" x14ac:dyDescent="0.2">
      <c r="A39" s="113"/>
      <c r="B39" s="113"/>
      <c r="C39" s="7"/>
      <c r="D39" s="6"/>
      <c r="E39" s="7"/>
      <c r="F39" s="6"/>
      <c r="G39" s="7"/>
      <c r="H39" s="6"/>
      <c r="I39" s="6"/>
      <c r="J39" s="147"/>
      <c r="K39" s="147"/>
      <c r="L39" s="7"/>
      <c r="M39" s="7"/>
      <c r="N39" s="7"/>
      <c r="O39" s="7"/>
    </row>
    <row r="40" spans="1:15" s="2" customFormat="1" ht="20.100000000000001" customHeight="1" x14ac:dyDescent="0.2">
      <c r="A40" s="113"/>
      <c r="B40" s="113"/>
      <c r="C40" s="7"/>
      <c r="D40" s="6"/>
      <c r="E40" s="7"/>
      <c r="F40" s="6"/>
      <c r="G40" s="7"/>
      <c r="H40" s="6"/>
      <c r="I40" s="6"/>
      <c r="J40" s="11"/>
      <c r="K40" s="11"/>
      <c r="L40" s="11"/>
      <c r="M40" s="11"/>
      <c r="N40" s="11"/>
      <c r="O40" s="6"/>
    </row>
    <row r="41" spans="1:15" s="2" customFormat="1" ht="19.899999999999999" customHeight="1" x14ac:dyDescent="0.2">
      <c r="A41" s="113"/>
      <c r="B41" s="113"/>
      <c r="C41" s="7"/>
      <c r="D41" s="6"/>
      <c r="E41" s="7"/>
      <c r="F41" s="6"/>
      <c r="G41" s="7"/>
      <c r="H41" s="6"/>
      <c r="I41" s="6"/>
      <c r="J41" s="138"/>
      <c r="K41" s="138"/>
      <c r="L41" s="138"/>
      <c r="M41" s="138"/>
      <c r="N41" s="138"/>
      <c r="O41" s="138"/>
    </row>
    <row r="42" spans="1:15" s="8" customFormat="1" ht="15.75" x14ac:dyDescent="0.2">
      <c r="A42" s="113"/>
      <c r="B42" s="113"/>
      <c r="C42" s="7"/>
      <c r="D42" s="6"/>
      <c r="E42" s="7"/>
      <c r="F42" s="6"/>
      <c r="G42" s="7"/>
      <c r="H42" s="6"/>
      <c r="I42" s="6"/>
      <c r="J42" s="147"/>
      <c r="K42" s="147"/>
      <c r="L42" s="149"/>
      <c r="M42" s="149"/>
      <c r="N42" s="147"/>
      <c r="O42" s="147"/>
    </row>
    <row r="43" spans="1:15" s="2" customFormat="1" ht="20.100000000000001" customHeight="1" x14ac:dyDescent="0.2">
      <c r="A43" s="113"/>
      <c r="B43" s="113"/>
      <c r="C43" s="7"/>
      <c r="D43" s="6"/>
      <c r="E43" s="7"/>
      <c r="F43" s="6"/>
      <c r="G43" s="7"/>
      <c r="H43" s="6"/>
      <c r="I43" s="6"/>
      <c r="J43" s="147"/>
      <c r="K43" s="147"/>
      <c r="L43" s="20"/>
      <c r="M43" s="20"/>
      <c r="N43" s="20"/>
      <c r="O43" s="20"/>
    </row>
    <row r="44" spans="1:15" s="2" customFormat="1" ht="20.100000000000001" customHeight="1" x14ac:dyDescent="0.2">
      <c r="A44" s="113"/>
      <c r="B44" s="113"/>
      <c r="C44" s="7"/>
      <c r="D44" s="6"/>
      <c r="E44" s="7"/>
      <c r="F44" s="6"/>
      <c r="G44" s="7"/>
      <c r="H44" s="6"/>
      <c r="I44" s="6"/>
      <c r="J44" s="147"/>
      <c r="K44" s="147"/>
      <c r="L44" s="9"/>
      <c r="M44" s="9"/>
      <c r="N44" s="9"/>
      <c r="O44" s="9"/>
    </row>
    <row r="45" spans="1:15" s="2" customFormat="1" ht="20.100000000000001" customHeight="1" x14ac:dyDescent="0.2">
      <c r="A45" s="113"/>
      <c r="B45" s="113"/>
      <c r="C45" s="7"/>
      <c r="D45" s="6"/>
      <c r="E45" s="7"/>
      <c r="F45" s="6"/>
      <c r="G45" s="7"/>
      <c r="H45" s="6"/>
      <c r="I45" s="6"/>
      <c r="J45" s="147"/>
      <c r="K45" s="147"/>
      <c r="L45" s="9"/>
      <c r="M45" s="9"/>
      <c r="N45" s="9"/>
      <c r="O45" s="9"/>
    </row>
    <row r="46" spans="1:15" s="2" customFormat="1" ht="20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6"/>
      <c r="J46" s="147"/>
      <c r="K46" s="147"/>
      <c r="L46" s="9"/>
      <c r="M46" s="9"/>
      <c r="N46" s="9"/>
      <c r="O46" s="9"/>
    </row>
    <row r="47" spans="1:15" s="2" customFormat="1" ht="20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6"/>
      <c r="J47" s="13"/>
      <c r="K47" s="13"/>
      <c r="L47" s="13"/>
      <c r="M47" s="13"/>
      <c r="N47" s="13"/>
      <c r="O47" s="13"/>
    </row>
    <row r="48" spans="1:15" s="2" customFormat="1" x14ac:dyDescent="0.2">
      <c r="A48" s="1"/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  <c r="N48" s="13"/>
      <c r="O48" s="13"/>
    </row>
    <row r="49" spans="1:15" s="2" customFormat="1" x14ac:dyDescent="0.2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  <c r="O49" s="1"/>
    </row>
  </sheetData>
  <mergeCells count="83">
    <mergeCell ref="G15:H18"/>
    <mergeCell ref="C19:D20"/>
    <mergeCell ref="E19:F20"/>
    <mergeCell ref="G19:H20"/>
    <mergeCell ref="C21:D22"/>
    <mergeCell ref="E21:F22"/>
    <mergeCell ref="G21:H22"/>
    <mergeCell ref="O13:O14"/>
    <mergeCell ref="L12:M12"/>
    <mergeCell ref="N12:O12"/>
    <mergeCell ref="J17:K17"/>
    <mergeCell ref="J31:K31"/>
    <mergeCell ref="J30:K30"/>
    <mergeCell ref="J28:K29"/>
    <mergeCell ref="L28:M28"/>
    <mergeCell ref="N28:O28"/>
    <mergeCell ref="N13:N14"/>
    <mergeCell ref="A31:B31"/>
    <mergeCell ref="J32:K32"/>
    <mergeCell ref="A34:B34"/>
    <mergeCell ref="A35:B35"/>
    <mergeCell ref="J36:K36"/>
    <mergeCell ref="E33:F33"/>
    <mergeCell ref="G33:H33"/>
    <mergeCell ref="A45:B45"/>
    <mergeCell ref="J46:K46"/>
    <mergeCell ref="A38:B38"/>
    <mergeCell ref="J39:K39"/>
    <mergeCell ref="A39:B39"/>
    <mergeCell ref="A40:B40"/>
    <mergeCell ref="J41:O41"/>
    <mergeCell ref="A41:B41"/>
    <mergeCell ref="A44:B44"/>
    <mergeCell ref="J45:K45"/>
    <mergeCell ref="A43:B43"/>
    <mergeCell ref="J44:K44"/>
    <mergeCell ref="N42:O42"/>
    <mergeCell ref="A42:B42"/>
    <mergeCell ref="J42:K43"/>
    <mergeCell ref="L42:M42"/>
    <mergeCell ref="A37:B37"/>
    <mergeCell ref="J38:K38"/>
    <mergeCell ref="C32:H32"/>
    <mergeCell ref="J33:O33"/>
    <mergeCell ref="A33:B33"/>
    <mergeCell ref="C33:D33"/>
    <mergeCell ref="A36:B36"/>
    <mergeCell ref="J37:K37"/>
    <mergeCell ref="A28:B28"/>
    <mergeCell ref="A29:B29"/>
    <mergeCell ref="A30:B30"/>
    <mergeCell ref="J5:K5"/>
    <mergeCell ref="J6:K6"/>
    <mergeCell ref="J7:K7"/>
    <mergeCell ref="J8:K8"/>
    <mergeCell ref="J13:K14"/>
    <mergeCell ref="A26:B26"/>
    <mergeCell ref="J27:O27"/>
    <mergeCell ref="A19:B20"/>
    <mergeCell ref="J15:K15"/>
    <mergeCell ref="J16:K16"/>
    <mergeCell ref="L13:L14"/>
    <mergeCell ref="M13:M14"/>
    <mergeCell ref="J18:K18"/>
    <mergeCell ref="A21:B22"/>
    <mergeCell ref="A27:B27"/>
    <mergeCell ref="A1:B1"/>
    <mergeCell ref="E2:F2"/>
    <mergeCell ref="A2:B2"/>
    <mergeCell ref="A15:B18"/>
    <mergeCell ref="A14:B14"/>
    <mergeCell ref="C15:D18"/>
    <mergeCell ref="E15:F18"/>
    <mergeCell ref="J1:O1"/>
    <mergeCell ref="J11:O11"/>
    <mergeCell ref="G2:H2"/>
    <mergeCell ref="C1:H1"/>
    <mergeCell ref="C2:D2"/>
    <mergeCell ref="J3:K3"/>
    <mergeCell ref="L3:M3"/>
    <mergeCell ref="N3:O3"/>
    <mergeCell ref="L9:M10"/>
    <mergeCell ref="N9:O10"/>
  </mergeCells>
  <phoneticPr fontId="10" type="noConversion"/>
  <conditionalFormatting sqref="D7">
    <cfRule type="cellIs" dxfId="220" priority="22" operator="lessThan">
      <formula>9.5</formula>
    </cfRule>
  </conditionalFormatting>
  <conditionalFormatting sqref="F7 H7">
    <cfRule type="cellIs" dxfId="219" priority="21" operator="lessThan">
      <formula>9.5</formula>
    </cfRule>
  </conditionalFormatting>
  <conditionalFormatting sqref="D7 F7 H7">
    <cfRule type="cellIs" dxfId="218" priority="20" operator="greaterThan">
      <formula>10.5</formula>
    </cfRule>
  </conditionalFormatting>
  <conditionalFormatting sqref="D6 F6 H6">
    <cfRule type="cellIs" dxfId="217" priority="19" operator="notEqual">
      <formula>0</formula>
    </cfRule>
  </conditionalFormatting>
  <conditionalFormatting sqref="D8 F8 H8">
    <cfRule type="cellIs" dxfId="216" priority="17" operator="notBetween">
      <formula>400</formula>
      <formula>500</formula>
    </cfRule>
  </conditionalFormatting>
  <conditionalFormatting sqref="D12 F12 H12">
    <cfRule type="cellIs" dxfId="215" priority="16" operator="notBetween">
      <formula>4</formula>
      <formula>8</formula>
    </cfRule>
  </conditionalFormatting>
  <conditionalFormatting sqref="D13 F13 H13">
    <cfRule type="cellIs" dxfId="214" priority="15" operator="lessThan">
      <formula>4</formula>
    </cfRule>
  </conditionalFormatting>
  <conditionalFormatting sqref="M5 O5">
    <cfRule type="cellIs" dxfId="213" priority="13" operator="notEqual">
      <formula>0</formula>
    </cfRule>
  </conditionalFormatting>
  <conditionalFormatting sqref="O6 M6">
    <cfRule type="cellIs" dxfId="212" priority="11" operator="notBetween">
      <formula>9.2</formula>
      <formula>9.5</formula>
    </cfRule>
  </conditionalFormatting>
  <conditionalFormatting sqref="M7 O7">
    <cfRule type="cellIs" dxfId="211" priority="10" operator="lessThan">
      <formula>7.5</formula>
    </cfRule>
  </conditionalFormatting>
  <conditionalFormatting sqref="O8 M8">
    <cfRule type="cellIs" dxfId="210" priority="9" operator="greaterThan">
      <formula>0.02</formula>
    </cfRule>
  </conditionalFormatting>
  <conditionalFormatting sqref="D6">
    <cfRule type="cellIs" dxfId="209" priority="8" operator="lessThan">
      <formula>9.5</formula>
    </cfRule>
  </conditionalFormatting>
  <conditionalFormatting sqref="F6 H6">
    <cfRule type="cellIs" dxfId="208" priority="7" operator="lessThan">
      <formula>9.5</formula>
    </cfRule>
  </conditionalFormatting>
  <conditionalFormatting sqref="D6 F6 H6">
    <cfRule type="cellIs" dxfId="207" priority="6" operator="greaterThan">
      <formula>10.5</formula>
    </cfRule>
  </conditionalFormatting>
  <conditionalFormatting sqref="D5 F5 H5">
    <cfRule type="cellIs" dxfId="206" priority="5" operator="notEqual">
      <formula>0</formula>
    </cfRule>
  </conditionalFormatting>
  <conditionalFormatting sqref="D7 F7 H7">
    <cfRule type="cellIs" dxfId="205" priority="4" operator="notBetween">
      <formula>400</formula>
      <formula>500</formula>
    </cfRule>
  </conditionalFormatting>
  <conditionalFormatting sqref="D11 F11 H11">
    <cfRule type="cellIs" dxfId="204" priority="3" operator="notBetween">
      <formula>4</formula>
      <formula>8</formula>
    </cfRule>
  </conditionalFormatting>
  <conditionalFormatting sqref="D12 F12 H12">
    <cfRule type="cellIs" dxfId="203" priority="2" operator="lessThan">
      <formula>4</formula>
    </cfRule>
  </conditionalFormatting>
  <conditionalFormatting sqref="D14 F14 H14">
    <cfRule type="cellIs" dxfId="202" priority="1" operator="notBetween">
      <formula>10</formula>
      <formula>40</formula>
    </cfRule>
  </conditionalFormatting>
  <printOptions horizontalCentered="1" verticalCentered="1"/>
  <pageMargins left="0" right="0" top="1.5748031496062993" bottom="0" header="0" footer="0"/>
  <pageSetup paperSize="9" scale="45" orientation="landscape" copies="2" r:id="rId1"/>
  <headerFooter alignWithMargins="0">
    <oddFooter>&amp;L&amp;"Arial,Italique"&amp;9Créé par Couturier.C&amp;C&amp;"Arial,Italique"&amp;9&amp;F&amp;R&amp;"Arial,Italique"&amp;9&amp;Z&amp;F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Q49"/>
  <sheetViews>
    <sheetView zoomScale="60" zoomScaleNormal="60" workbookViewId="0">
      <pane ySplit="2" topLeftCell="A3" activePane="bottomLeft" state="frozen"/>
      <selection pane="bottomLeft" activeCell="D12" sqref="D12"/>
    </sheetView>
  </sheetViews>
  <sheetFormatPr baseColWidth="10" defaultColWidth="11.42578125" defaultRowHeight="12.75" x14ac:dyDescent="0.2"/>
  <cols>
    <col min="1" max="1" width="7.28515625" style="1" customWidth="1"/>
    <col min="2" max="2" width="17.140625" style="1" customWidth="1"/>
    <col min="3" max="3" width="22.7109375" style="1" customWidth="1"/>
    <col min="4" max="4" width="18.7109375" style="1" customWidth="1"/>
    <col min="5" max="5" width="22.7109375" style="1" customWidth="1"/>
    <col min="6" max="6" width="18.7109375" style="1" customWidth="1"/>
    <col min="7" max="7" width="22.7109375" style="1" customWidth="1"/>
    <col min="8" max="8" width="18.7109375" style="1" customWidth="1"/>
    <col min="9" max="9" width="3.7109375" style="1" customWidth="1"/>
    <col min="10" max="10" width="12.7109375" style="1" customWidth="1"/>
    <col min="11" max="11" width="15" style="1" customWidth="1"/>
    <col min="12" max="15" width="18.7109375" style="1" customWidth="1"/>
    <col min="16" max="16" width="4.7109375" style="1" customWidth="1"/>
    <col min="17" max="17" width="4.140625" style="1" customWidth="1"/>
    <col min="18" max="16384" width="11.42578125" style="1"/>
  </cols>
  <sheetData>
    <row r="1" spans="1:17" ht="19.899999999999999" customHeight="1" thickBot="1" x14ac:dyDescent="0.25">
      <c r="A1" s="114" t="s">
        <v>39</v>
      </c>
      <c r="B1" s="115"/>
      <c r="C1" s="99" t="s">
        <v>20</v>
      </c>
      <c r="D1" s="100"/>
      <c r="E1" s="100"/>
      <c r="F1" s="100"/>
      <c r="G1" s="100"/>
      <c r="H1" s="100"/>
      <c r="I1" s="3"/>
      <c r="J1" s="91" t="s">
        <v>30</v>
      </c>
      <c r="K1" s="92"/>
      <c r="L1" s="92"/>
      <c r="M1" s="92"/>
      <c r="N1" s="92"/>
      <c r="O1" s="93"/>
    </row>
    <row r="2" spans="1:17" ht="20.100000000000001" customHeight="1" thickBot="1" x14ac:dyDescent="0.25">
      <c r="A2" s="154">
        <f>'1'!A2:B2+27</f>
        <v>42672</v>
      </c>
      <c r="B2" s="155"/>
      <c r="C2" s="97" t="s">
        <v>9</v>
      </c>
      <c r="D2" s="98"/>
      <c r="E2" s="97" t="s">
        <v>10</v>
      </c>
      <c r="F2" s="98"/>
      <c r="G2" s="97" t="s">
        <v>11</v>
      </c>
      <c r="H2" s="98"/>
      <c r="I2" s="4"/>
      <c r="J2" s="5"/>
      <c r="K2" s="27"/>
      <c r="L2" s="5" t="s">
        <v>21</v>
      </c>
      <c r="M2" s="31"/>
      <c r="N2" s="5" t="s">
        <v>22</v>
      </c>
      <c r="O2" s="27"/>
    </row>
    <row r="3" spans="1:17" ht="20.100000000000001" customHeight="1" thickBot="1" x14ac:dyDescent="0.25">
      <c r="A3" s="32" t="s">
        <v>31</v>
      </c>
      <c r="B3" s="62"/>
      <c r="C3" s="47" t="s">
        <v>0</v>
      </c>
      <c r="D3" s="48" t="s">
        <v>1</v>
      </c>
      <c r="E3" s="47" t="s">
        <v>0</v>
      </c>
      <c r="F3" s="48" t="s">
        <v>1</v>
      </c>
      <c r="G3" s="47" t="s">
        <v>0</v>
      </c>
      <c r="H3" s="49" t="s">
        <v>1</v>
      </c>
      <c r="I3" s="30"/>
      <c r="J3" s="101" t="s">
        <v>42</v>
      </c>
      <c r="K3" s="102"/>
      <c r="L3" s="103"/>
      <c r="M3" s="104"/>
      <c r="N3" s="103"/>
      <c r="O3" s="104"/>
    </row>
    <row r="4" spans="1:17" ht="20.100000000000001" customHeight="1" x14ac:dyDescent="0.2">
      <c r="A4" s="33" t="s">
        <v>2</v>
      </c>
      <c r="B4" s="34"/>
      <c r="C4" s="35" t="s">
        <v>3</v>
      </c>
      <c r="D4" s="63"/>
      <c r="E4" s="35" t="s">
        <v>3</v>
      </c>
      <c r="F4" s="63"/>
      <c r="G4" s="35" t="s">
        <v>3</v>
      </c>
      <c r="H4" s="63"/>
      <c r="I4" s="29"/>
      <c r="J4" s="37"/>
      <c r="K4" s="38"/>
      <c r="L4" s="39" t="s">
        <v>0</v>
      </c>
      <c r="M4" s="40" t="s">
        <v>1</v>
      </c>
      <c r="N4" s="39" t="s">
        <v>0</v>
      </c>
      <c r="O4" s="41" t="s">
        <v>1</v>
      </c>
    </row>
    <row r="5" spans="1:17" ht="20.100000000000001" customHeight="1" x14ac:dyDescent="0.2">
      <c r="A5" s="33" t="s">
        <v>8</v>
      </c>
      <c r="B5" s="34"/>
      <c r="C5" s="35" t="s">
        <v>23</v>
      </c>
      <c r="D5" s="63"/>
      <c r="E5" s="35" t="s">
        <v>23</v>
      </c>
      <c r="F5" s="63"/>
      <c r="G5" s="35" t="s">
        <v>23</v>
      </c>
      <c r="H5" s="63"/>
      <c r="I5" s="28"/>
      <c r="J5" s="130" t="s">
        <v>8</v>
      </c>
      <c r="K5" s="131"/>
      <c r="L5" s="35" t="s">
        <v>23</v>
      </c>
      <c r="M5" s="66"/>
      <c r="N5" s="35" t="s">
        <v>23</v>
      </c>
      <c r="O5" s="63"/>
    </row>
    <row r="6" spans="1:17" ht="20.100000000000001" customHeight="1" x14ac:dyDescent="0.2">
      <c r="A6" s="33" t="s">
        <v>13</v>
      </c>
      <c r="B6" s="34"/>
      <c r="C6" s="35" t="s">
        <v>14</v>
      </c>
      <c r="D6" s="64"/>
      <c r="E6" s="35" t="s">
        <v>14</v>
      </c>
      <c r="F6" s="63"/>
      <c r="G6" s="35" t="s">
        <v>14</v>
      </c>
      <c r="H6" s="63"/>
      <c r="I6" s="28"/>
      <c r="J6" s="130" t="s">
        <v>13</v>
      </c>
      <c r="K6" s="131"/>
      <c r="L6" s="35" t="s">
        <v>24</v>
      </c>
      <c r="M6" s="66"/>
      <c r="N6" s="35" t="s">
        <v>24</v>
      </c>
      <c r="O6" s="63"/>
    </row>
    <row r="7" spans="1:17" ht="20.100000000000001" customHeight="1" x14ac:dyDescent="0.2">
      <c r="A7" s="33" t="s">
        <v>12</v>
      </c>
      <c r="B7" s="34"/>
      <c r="C7" s="35" t="s">
        <v>15</v>
      </c>
      <c r="D7" s="65"/>
      <c r="E7" s="35" t="s">
        <v>15</v>
      </c>
      <c r="F7" s="65"/>
      <c r="G7" s="35" t="s">
        <v>15</v>
      </c>
      <c r="H7" s="65"/>
      <c r="I7" s="28"/>
      <c r="J7" s="130" t="s">
        <v>12</v>
      </c>
      <c r="K7" s="131"/>
      <c r="L7" s="35" t="s">
        <v>34</v>
      </c>
      <c r="M7" s="66"/>
      <c r="N7" s="35" t="s">
        <v>34</v>
      </c>
      <c r="O7" s="63"/>
      <c r="Q7" s="15"/>
    </row>
    <row r="8" spans="1:17" ht="20.100000000000001" customHeight="1" thickBot="1" x14ac:dyDescent="0.25">
      <c r="A8" s="33" t="s">
        <v>16</v>
      </c>
      <c r="B8" s="34"/>
      <c r="C8" s="35" t="s">
        <v>15</v>
      </c>
      <c r="D8" s="65"/>
      <c r="E8" s="35" t="s">
        <v>15</v>
      </c>
      <c r="F8" s="65"/>
      <c r="G8" s="35" t="s">
        <v>15</v>
      </c>
      <c r="H8" s="65"/>
      <c r="I8" s="28"/>
      <c r="J8" s="132" t="s">
        <v>25</v>
      </c>
      <c r="K8" s="133"/>
      <c r="L8" s="42" t="s">
        <v>41</v>
      </c>
      <c r="M8" s="67"/>
      <c r="N8" s="42" t="s">
        <v>41</v>
      </c>
      <c r="O8" s="68"/>
      <c r="Q8" s="15"/>
    </row>
    <row r="9" spans="1:17" ht="20.100000000000001" customHeight="1" x14ac:dyDescent="0.2">
      <c r="A9" s="33" t="s">
        <v>4</v>
      </c>
      <c r="B9" s="34"/>
      <c r="C9" s="35"/>
      <c r="D9" s="63"/>
      <c r="E9" s="35"/>
      <c r="F9" s="63"/>
      <c r="G9" s="35"/>
      <c r="H9" s="63"/>
      <c r="I9" s="28"/>
      <c r="J9" s="43"/>
      <c r="K9" s="44"/>
      <c r="L9" s="105" t="str">
        <f>IF(ISNUMBER(M6),IF(M6&gt;9.5,"PH haut, baisser 1826",IF(AND(M6&gt;-1,M6&lt;9.2),"PH bas, augmenter 1826","")),"")</f>
        <v/>
      </c>
      <c r="M9" s="106"/>
      <c r="N9" s="105" t="str">
        <f>IF(ISNUMBER(O6),IF(O6&gt;9.5,"PH haut, baisser 1826",IF(AND(O6&gt;-1,O6&lt;9.2),"PH bas, augmenter 1826","")),"")</f>
        <v/>
      </c>
      <c r="O9" s="106"/>
      <c r="Q9" s="15"/>
    </row>
    <row r="10" spans="1:17" ht="20.100000000000001" customHeight="1" thickBot="1" x14ac:dyDescent="0.25">
      <c r="A10" s="33" t="s">
        <v>5</v>
      </c>
      <c r="B10" s="34"/>
      <c r="C10" s="35"/>
      <c r="D10" s="63"/>
      <c r="E10" s="35"/>
      <c r="F10" s="63"/>
      <c r="G10" s="35"/>
      <c r="H10" s="63"/>
      <c r="I10" s="28"/>
      <c r="J10" s="45"/>
      <c r="K10" s="46"/>
      <c r="L10" s="107"/>
      <c r="M10" s="108"/>
      <c r="N10" s="107"/>
      <c r="O10" s="108"/>
    </row>
    <row r="11" spans="1:17" ht="20.100000000000001" customHeight="1" x14ac:dyDescent="0.2">
      <c r="A11" s="33" t="s">
        <v>6</v>
      </c>
      <c r="B11" s="34"/>
      <c r="C11" s="35" t="s">
        <v>32</v>
      </c>
      <c r="D11" s="63"/>
      <c r="E11" s="35" t="s">
        <v>32</v>
      </c>
      <c r="F11" s="63"/>
      <c r="G11" s="35" t="s">
        <v>32</v>
      </c>
      <c r="H11" s="63"/>
      <c r="I11" s="28"/>
      <c r="J11" s="94" t="s">
        <v>26</v>
      </c>
      <c r="K11" s="95"/>
      <c r="L11" s="95"/>
      <c r="M11" s="95"/>
      <c r="N11" s="95"/>
      <c r="O11" s="96"/>
    </row>
    <row r="12" spans="1:17" ht="20.100000000000001" customHeight="1" x14ac:dyDescent="0.2">
      <c r="A12" s="33" t="s">
        <v>7</v>
      </c>
      <c r="B12" s="34"/>
      <c r="C12" s="35" t="s">
        <v>33</v>
      </c>
      <c r="D12" s="63"/>
      <c r="E12" s="35" t="s">
        <v>33</v>
      </c>
      <c r="F12" s="63"/>
      <c r="G12" s="35" t="s">
        <v>33</v>
      </c>
      <c r="H12" s="63"/>
      <c r="I12" s="28"/>
      <c r="J12" s="75"/>
      <c r="K12" s="76"/>
      <c r="L12" s="150" t="s">
        <v>21</v>
      </c>
      <c r="M12" s="151"/>
      <c r="N12" s="152" t="s">
        <v>22</v>
      </c>
      <c r="O12" s="151"/>
    </row>
    <row r="13" spans="1:17" ht="20.100000000000001" customHeight="1" x14ac:dyDescent="0.2">
      <c r="A13" s="33" t="s">
        <v>17</v>
      </c>
      <c r="B13" s="34"/>
      <c r="C13" s="35"/>
      <c r="D13" s="36" t="str">
        <f>IF(ISERROR(D12/D10),"",D12/D10)</f>
        <v/>
      </c>
      <c r="E13" s="35"/>
      <c r="F13" s="36" t="str">
        <f>IF(ISERROR(F12/F10),"",F12/F10)</f>
        <v/>
      </c>
      <c r="G13" s="35"/>
      <c r="H13" s="36" t="str">
        <f>IF(ISERROR(H12/H10),"",H12/H10)</f>
        <v/>
      </c>
      <c r="I13" s="28"/>
      <c r="J13" s="134" t="s">
        <v>27</v>
      </c>
      <c r="K13" s="135"/>
      <c r="L13" s="141" t="s">
        <v>28</v>
      </c>
      <c r="M13" s="143" t="s">
        <v>29</v>
      </c>
      <c r="N13" s="141" t="s">
        <v>28</v>
      </c>
      <c r="O13" s="143" t="s">
        <v>29</v>
      </c>
    </row>
    <row r="14" spans="1:17" ht="20.100000000000001" customHeight="1" thickBot="1" x14ac:dyDescent="0.25">
      <c r="A14" s="124" t="s">
        <v>18</v>
      </c>
      <c r="B14" s="125"/>
      <c r="C14" s="79" t="s">
        <v>19</v>
      </c>
      <c r="D14" s="80"/>
      <c r="E14" s="79" t="s">
        <v>19</v>
      </c>
      <c r="F14" s="80"/>
      <c r="G14" s="79" t="s">
        <v>19</v>
      </c>
      <c r="H14" s="80"/>
      <c r="I14" s="28"/>
      <c r="J14" s="136"/>
      <c r="K14" s="137"/>
      <c r="L14" s="142"/>
      <c r="M14" s="144"/>
      <c r="N14" s="142"/>
      <c r="O14" s="144"/>
      <c r="P14" s="18"/>
    </row>
    <row r="15" spans="1:17" ht="20.100000000000001" customHeight="1" x14ac:dyDescent="0.2">
      <c r="A15" s="118" t="s">
        <v>6</v>
      </c>
      <c r="B15" s="119"/>
      <c r="C15" s="126" t="str">
        <f>IF(ISNUMBER(D11),IF(D11&gt;8,"PO4 haut, baisser 77271 en tenant compte du PO4 TTH 2",IF(AND(D11&gt;-1,D11&lt;4),"PO4 bas, augmenter 77271 en tenant compte du PO4 TTH 2","")),"")</f>
        <v/>
      </c>
      <c r="D15" s="106"/>
      <c r="E15" s="126" t="str">
        <f>IF(ISNUMBER(F11),IF(F11&gt;8,"PO4 haut, baisser 77271 en tenant compte du PO4 TTH 1",IF(AND(F11&gt;-1,F11&lt;4),"PO4 bas, augmenter 77271 en tenant compte du PO4 TTH 1","")),"")</f>
        <v/>
      </c>
      <c r="F15" s="106"/>
      <c r="G15" s="126" t="str">
        <f>IF(ISNUMBER(H11),IF(H11&gt;8,"PO4 haut, baisser 77271",IF(AND(H11&gt;-1,H11&lt;4),"PO4 bas, augmenter 77271","")),"")</f>
        <v/>
      </c>
      <c r="H15" s="106"/>
      <c r="I15" s="28"/>
      <c r="J15" s="139" t="s">
        <v>37</v>
      </c>
      <c r="K15" s="140"/>
      <c r="L15" s="69"/>
      <c r="M15" s="63"/>
      <c r="N15" s="70"/>
      <c r="O15" s="63"/>
      <c r="P15" s="17"/>
    </row>
    <row r="16" spans="1:17" ht="20.100000000000001" customHeight="1" x14ac:dyDescent="0.2">
      <c r="A16" s="120"/>
      <c r="B16" s="121"/>
      <c r="C16" s="127"/>
      <c r="D16" s="128"/>
      <c r="E16" s="127"/>
      <c r="F16" s="128"/>
      <c r="G16" s="127"/>
      <c r="H16" s="128"/>
      <c r="I16" s="28"/>
      <c r="J16" s="139" t="s">
        <v>36</v>
      </c>
      <c r="K16" s="140"/>
      <c r="L16" s="69"/>
      <c r="M16" s="63"/>
      <c r="N16" s="70"/>
      <c r="O16" s="63"/>
      <c r="P16" s="17"/>
    </row>
    <row r="17" spans="1:16" ht="19.899999999999999" customHeight="1" thickBot="1" x14ac:dyDescent="0.25">
      <c r="A17" s="120"/>
      <c r="B17" s="121"/>
      <c r="C17" s="127"/>
      <c r="D17" s="128"/>
      <c r="E17" s="127"/>
      <c r="F17" s="128"/>
      <c r="G17" s="127"/>
      <c r="H17" s="128"/>
      <c r="I17" s="28"/>
      <c r="J17" s="139" t="s">
        <v>35</v>
      </c>
      <c r="K17" s="153"/>
      <c r="L17" s="77"/>
      <c r="M17" s="78"/>
      <c r="N17" s="70"/>
      <c r="O17" s="78"/>
      <c r="P17" s="17"/>
    </row>
    <row r="18" spans="1:16" ht="19.899999999999999" customHeight="1" thickBot="1" x14ac:dyDescent="0.25">
      <c r="A18" s="122"/>
      <c r="B18" s="123"/>
      <c r="C18" s="129"/>
      <c r="D18" s="108"/>
      <c r="E18" s="129"/>
      <c r="F18" s="108"/>
      <c r="G18" s="129"/>
      <c r="H18" s="108"/>
      <c r="I18" s="28"/>
      <c r="J18" s="145" t="s">
        <v>38</v>
      </c>
      <c r="K18" s="146"/>
      <c r="L18" s="71"/>
      <c r="M18" s="71"/>
      <c r="N18" s="71"/>
      <c r="O18" s="72"/>
      <c r="P18" s="17"/>
    </row>
    <row r="19" spans="1:16" ht="40.15" customHeight="1" x14ac:dyDescent="0.2">
      <c r="A19" s="118" t="s">
        <v>18</v>
      </c>
      <c r="B19" s="119"/>
      <c r="C19" s="126" t="str">
        <f>IF(ISNUMBER(D14),IF(D14&gt;40,"Sulfite haut, baisser 77216 en tenant compte des Sulfites TTH 2",IF(AND(D14&gt;-1,D14&lt;10),"Sulfites bas, augmenter 77216 en tenant compte des Sulfites TTH 2","")),"")</f>
        <v/>
      </c>
      <c r="D19" s="106"/>
      <c r="E19" s="126" t="str">
        <f>IF(ISNUMBER(F14),IF(F14&gt;40,"Sulfite haut, baisser 77216 en tenant compte des Sulfites TTH 1",IF(AND(F14&gt;-1,F14&lt;10),"Sulfites bas, augmenter 77216 en tenant compte des Sulfites TTH 1","")),"")</f>
        <v/>
      </c>
      <c r="F19" s="106"/>
      <c r="G19" s="126" t="str">
        <f>IF(ISNUMBER(H14),IF(H14&gt;40,"Sulfite haut, baisser 77216",IF(AND(H14&gt;-1,H14&lt;10),"Sulfites bas, augmenter 77216","")),"")</f>
        <v/>
      </c>
      <c r="H19" s="106"/>
      <c r="I19" s="16"/>
      <c r="J19" s="73"/>
      <c r="K19" s="73"/>
      <c r="L19" s="73"/>
      <c r="M19" s="73"/>
      <c r="N19" s="73"/>
      <c r="O19" s="74"/>
    </row>
    <row r="20" spans="1:16" s="2" customFormat="1" ht="40.15" customHeight="1" thickBot="1" x14ac:dyDescent="0.25">
      <c r="A20" s="122"/>
      <c r="B20" s="123"/>
      <c r="C20" s="129"/>
      <c r="D20" s="108"/>
      <c r="E20" s="129"/>
      <c r="F20" s="108"/>
      <c r="G20" s="129"/>
      <c r="H20" s="108"/>
      <c r="I20" s="16"/>
      <c r="J20" s="73"/>
      <c r="K20" s="73"/>
      <c r="L20" s="73"/>
      <c r="M20" s="73"/>
      <c r="N20" s="73"/>
      <c r="O20" s="74"/>
    </row>
    <row r="21" spans="1:16" s="2" customFormat="1" ht="40.15" customHeight="1" x14ac:dyDescent="0.2">
      <c r="A21" s="109" t="s">
        <v>12</v>
      </c>
      <c r="B21" s="110"/>
      <c r="C21" s="126" t="str">
        <f>IF(ISNUMBER(D7),IF(D7&gt;500,"Conductivité élevée, augmenter la purge",IF(AND(D7&gt;-1,D7&lt;400),"Conductivité basse, diminuer la purge","")),"")</f>
        <v/>
      </c>
      <c r="D21" s="106"/>
      <c r="E21" s="126" t="str">
        <f>IF(ISNUMBER(F7),IF(F7&gt;500,"Conductivité élevée, augmenter la purge",IF(AND(F7&gt;-1,F7&lt;400),"Conductivité basse, diminuer la purge","")),"")</f>
        <v/>
      </c>
      <c r="F21" s="106"/>
      <c r="G21" s="126" t="str">
        <f>IF(ISNUMBER(H7),IF(H7&gt;500,"Conductivité élevée, augmenter la purge",IF(AND(H7&gt;-1,H7&lt;400),"Conductivité basse, diminuer la purge","")),"")</f>
        <v/>
      </c>
      <c r="H21" s="106"/>
      <c r="I21" s="16"/>
      <c r="J21" s="73"/>
      <c r="K21" s="73"/>
      <c r="L21" s="73"/>
      <c r="M21" s="73"/>
      <c r="N21" s="73"/>
      <c r="O21" s="74"/>
    </row>
    <row r="22" spans="1:16" s="2" customFormat="1" ht="40.15" customHeight="1" thickBot="1" x14ac:dyDescent="0.25">
      <c r="A22" s="111"/>
      <c r="B22" s="112"/>
      <c r="C22" s="129"/>
      <c r="D22" s="108"/>
      <c r="E22" s="129"/>
      <c r="F22" s="108"/>
      <c r="G22" s="129"/>
      <c r="H22" s="108"/>
      <c r="I22" s="16"/>
      <c r="J22" s="73"/>
      <c r="K22" s="73"/>
      <c r="L22" s="73"/>
      <c r="M22" s="73"/>
      <c r="N22" s="73"/>
      <c r="O22" s="74"/>
    </row>
    <row r="23" spans="1:16" s="2" customFormat="1" ht="31.9" customHeight="1" x14ac:dyDescent="0.2">
      <c r="A23" s="14"/>
      <c r="B23" s="14"/>
      <c r="C23" s="14"/>
      <c r="D23" s="14"/>
      <c r="E23" s="14"/>
      <c r="F23" s="14"/>
      <c r="G23" s="14"/>
      <c r="H23" s="14"/>
      <c r="I23" s="81"/>
      <c r="J23" s="71"/>
      <c r="K23" s="71"/>
      <c r="L23" s="71"/>
      <c r="M23" s="71"/>
      <c r="N23" s="71"/>
      <c r="O23" s="71"/>
    </row>
    <row r="24" spans="1:16" s="2" customFormat="1" ht="31.9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s="2" customFormat="1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s="2" customFormat="1" ht="20.100000000000001" customHeight="1" x14ac:dyDescent="0.2">
      <c r="A26" s="113"/>
      <c r="B26" s="113"/>
      <c r="C26" s="7"/>
      <c r="D26" s="6"/>
      <c r="E26" s="7"/>
      <c r="F26" s="6"/>
      <c r="G26" s="7"/>
      <c r="H26" s="6"/>
      <c r="I26" s="14"/>
      <c r="J26" s="14"/>
      <c r="K26" s="14"/>
      <c r="L26" s="14"/>
      <c r="M26" s="14"/>
      <c r="N26" s="14"/>
      <c r="O26" s="14"/>
    </row>
    <row r="27" spans="1:16" s="2" customFormat="1" ht="20.100000000000001" customHeight="1" x14ac:dyDescent="0.2">
      <c r="A27" s="113"/>
      <c r="B27" s="113"/>
      <c r="C27" s="7"/>
      <c r="D27" s="6"/>
      <c r="E27" s="7"/>
      <c r="F27" s="6"/>
      <c r="G27" s="7"/>
      <c r="H27" s="6"/>
      <c r="I27" s="14"/>
      <c r="J27" s="138"/>
      <c r="K27" s="138"/>
      <c r="L27" s="138"/>
      <c r="M27" s="138"/>
      <c r="N27" s="138"/>
      <c r="O27" s="138"/>
    </row>
    <row r="28" spans="1:16" s="2" customFormat="1" ht="20.100000000000001" customHeight="1" x14ac:dyDescent="0.2">
      <c r="A28" s="113"/>
      <c r="B28" s="113"/>
      <c r="C28" s="7"/>
      <c r="D28" s="6"/>
      <c r="E28" s="7"/>
      <c r="F28" s="6"/>
      <c r="G28" s="7"/>
      <c r="H28" s="6"/>
      <c r="I28" s="6"/>
      <c r="J28" s="147"/>
      <c r="K28" s="147"/>
      <c r="L28" s="149"/>
      <c r="M28" s="149"/>
      <c r="N28" s="147"/>
      <c r="O28" s="147"/>
    </row>
    <row r="29" spans="1:16" s="2" customFormat="1" ht="20.100000000000001" customHeight="1" x14ac:dyDescent="0.2">
      <c r="A29" s="113"/>
      <c r="B29" s="113"/>
      <c r="C29" s="7"/>
      <c r="D29" s="6"/>
      <c r="E29" s="7"/>
      <c r="F29" s="6"/>
      <c r="G29" s="7"/>
      <c r="H29" s="6"/>
      <c r="I29" s="6"/>
      <c r="J29" s="147"/>
      <c r="K29" s="147"/>
      <c r="L29" s="59"/>
      <c r="M29" s="59"/>
      <c r="N29" s="59"/>
      <c r="O29" s="59"/>
    </row>
    <row r="30" spans="1:16" s="2" customFormat="1" ht="20.100000000000001" customHeight="1" x14ac:dyDescent="0.2">
      <c r="A30" s="113"/>
      <c r="B30" s="113"/>
      <c r="C30" s="7"/>
      <c r="D30" s="6"/>
      <c r="E30" s="7"/>
      <c r="F30" s="6"/>
      <c r="G30" s="7"/>
      <c r="H30" s="6"/>
      <c r="I30" s="6"/>
      <c r="J30" s="147"/>
      <c r="K30" s="147"/>
      <c r="L30" s="9"/>
      <c r="M30" s="9"/>
      <c r="N30" s="9"/>
      <c r="O30" s="9"/>
    </row>
    <row r="31" spans="1:16" s="2" customFormat="1" ht="20.100000000000001" customHeight="1" x14ac:dyDescent="0.2">
      <c r="A31" s="113"/>
      <c r="B31" s="113"/>
      <c r="C31" s="7"/>
      <c r="D31" s="6"/>
      <c r="E31" s="7"/>
      <c r="F31" s="6"/>
      <c r="G31" s="7"/>
      <c r="H31" s="6"/>
      <c r="I31" s="6"/>
      <c r="J31" s="147"/>
      <c r="K31" s="147"/>
      <c r="L31" s="9"/>
      <c r="M31" s="9"/>
      <c r="N31" s="9"/>
      <c r="O31" s="9"/>
    </row>
    <row r="32" spans="1:16" s="2" customFormat="1" ht="20.100000000000001" customHeight="1" x14ac:dyDescent="0.2">
      <c r="A32" s="61"/>
      <c r="B32" s="12"/>
      <c r="C32" s="148"/>
      <c r="D32" s="148"/>
      <c r="E32" s="148"/>
      <c r="F32" s="148"/>
      <c r="G32" s="148"/>
      <c r="H32" s="148"/>
      <c r="I32" s="6"/>
      <c r="J32" s="147"/>
      <c r="K32" s="147"/>
      <c r="L32" s="9"/>
      <c r="M32" s="9"/>
      <c r="N32" s="9"/>
      <c r="O32" s="9"/>
    </row>
    <row r="33" spans="1:15" s="2" customFormat="1" ht="20.100000000000001" customHeight="1" x14ac:dyDescent="0.2">
      <c r="A33" s="113"/>
      <c r="B33" s="113"/>
      <c r="C33" s="138"/>
      <c r="D33" s="138"/>
      <c r="E33" s="138"/>
      <c r="F33" s="138"/>
      <c r="G33" s="138"/>
      <c r="H33" s="138"/>
      <c r="I33" s="6"/>
      <c r="J33" s="148"/>
      <c r="K33" s="148"/>
      <c r="L33" s="148"/>
      <c r="M33" s="148"/>
      <c r="N33" s="148"/>
      <c r="O33" s="148"/>
    </row>
    <row r="34" spans="1:15" s="2" customFormat="1" ht="20.100000000000001" customHeight="1" x14ac:dyDescent="0.2">
      <c r="A34" s="113"/>
      <c r="B34" s="113"/>
      <c r="C34" s="59"/>
      <c r="D34" s="59"/>
      <c r="E34" s="59"/>
      <c r="F34" s="59"/>
      <c r="G34" s="59"/>
      <c r="H34" s="59"/>
      <c r="I34" s="61"/>
      <c r="J34" s="60"/>
      <c r="K34" s="26"/>
      <c r="L34" s="60"/>
      <c r="M34" s="26"/>
      <c r="N34" s="60"/>
      <c r="O34" s="26"/>
    </row>
    <row r="35" spans="1:15" s="2" customFormat="1" ht="20.100000000000001" customHeight="1" x14ac:dyDescent="0.2">
      <c r="A35" s="113"/>
      <c r="B35" s="113"/>
      <c r="C35" s="7"/>
      <c r="D35" s="6"/>
      <c r="E35" s="7"/>
      <c r="F35" s="6"/>
      <c r="G35" s="7"/>
      <c r="H35" s="6"/>
      <c r="I35" s="60"/>
      <c r="J35" s="9"/>
      <c r="K35" s="9"/>
      <c r="L35" s="59"/>
      <c r="M35" s="59"/>
      <c r="N35" s="59"/>
      <c r="O35" s="59"/>
    </row>
    <row r="36" spans="1:15" s="2" customFormat="1" ht="20.100000000000001" customHeight="1" x14ac:dyDescent="0.2">
      <c r="A36" s="113"/>
      <c r="B36" s="113"/>
      <c r="C36" s="7"/>
      <c r="D36" s="6"/>
      <c r="E36" s="7"/>
      <c r="F36" s="6"/>
      <c r="G36" s="7"/>
      <c r="H36" s="6"/>
      <c r="I36" s="9"/>
      <c r="J36" s="147"/>
      <c r="K36" s="147"/>
      <c r="L36" s="7"/>
      <c r="M36" s="10"/>
      <c r="N36" s="7"/>
      <c r="O36" s="10"/>
    </row>
    <row r="37" spans="1:15" s="2" customFormat="1" ht="20.100000000000001" customHeight="1" x14ac:dyDescent="0.2">
      <c r="A37" s="113"/>
      <c r="B37" s="113"/>
      <c r="C37" s="7"/>
      <c r="D37" s="6"/>
      <c r="E37" s="7"/>
      <c r="F37" s="6"/>
      <c r="G37" s="7"/>
      <c r="H37" s="6"/>
      <c r="I37" s="6"/>
      <c r="J37" s="147"/>
      <c r="K37" s="147"/>
      <c r="L37" s="7"/>
      <c r="M37" s="10"/>
      <c r="N37" s="7"/>
      <c r="O37" s="10"/>
    </row>
    <row r="38" spans="1:15" s="2" customFormat="1" ht="20.100000000000001" customHeight="1" x14ac:dyDescent="0.2">
      <c r="A38" s="113"/>
      <c r="B38" s="113"/>
      <c r="C38" s="7"/>
      <c r="D38" s="6"/>
      <c r="E38" s="7"/>
      <c r="F38" s="6"/>
      <c r="G38" s="7"/>
      <c r="H38" s="6"/>
      <c r="I38" s="6"/>
      <c r="J38" s="147"/>
      <c r="K38" s="147"/>
      <c r="L38" s="7"/>
      <c r="M38" s="10"/>
      <c r="N38" s="7"/>
      <c r="O38" s="10"/>
    </row>
    <row r="39" spans="1:15" s="2" customFormat="1" ht="20.100000000000001" customHeight="1" x14ac:dyDescent="0.2">
      <c r="A39" s="113"/>
      <c r="B39" s="113"/>
      <c r="C39" s="7"/>
      <c r="D39" s="6"/>
      <c r="E39" s="7"/>
      <c r="F39" s="6"/>
      <c r="G39" s="7"/>
      <c r="H39" s="6"/>
      <c r="I39" s="6"/>
      <c r="J39" s="147"/>
      <c r="K39" s="147"/>
      <c r="L39" s="7"/>
      <c r="M39" s="7"/>
      <c r="N39" s="7"/>
      <c r="O39" s="7"/>
    </row>
    <row r="40" spans="1:15" s="2" customFormat="1" ht="20.100000000000001" customHeight="1" x14ac:dyDescent="0.2">
      <c r="A40" s="113"/>
      <c r="B40" s="113"/>
      <c r="C40" s="7"/>
      <c r="D40" s="6"/>
      <c r="E40" s="7"/>
      <c r="F40" s="6"/>
      <c r="G40" s="7"/>
      <c r="H40" s="6"/>
      <c r="I40" s="6"/>
      <c r="J40" s="11"/>
      <c r="K40" s="11"/>
      <c r="L40" s="11"/>
      <c r="M40" s="11"/>
      <c r="N40" s="11"/>
      <c r="O40" s="6"/>
    </row>
    <row r="41" spans="1:15" s="2" customFormat="1" ht="19.899999999999999" customHeight="1" x14ac:dyDescent="0.2">
      <c r="A41" s="113"/>
      <c r="B41" s="113"/>
      <c r="C41" s="7"/>
      <c r="D41" s="6"/>
      <c r="E41" s="7"/>
      <c r="F41" s="6"/>
      <c r="G41" s="7"/>
      <c r="H41" s="6"/>
      <c r="I41" s="6"/>
      <c r="J41" s="138"/>
      <c r="K41" s="138"/>
      <c r="L41" s="138"/>
      <c r="M41" s="138"/>
      <c r="N41" s="138"/>
      <c r="O41" s="138"/>
    </row>
    <row r="42" spans="1:15" s="8" customFormat="1" ht="15.75" x14ac:dyDescent="0.2">
      <c r="A42" s="113"/>
      <c r="B42" s="113"/>
      <c r="C42" s="7"/>
      <c r="D42" s="6"/>
      <c r="E42" s="7"/>
      <c r="F42" s="6"/>
      <c r="G42" s="7"/>
      <c r="H42" s="6"/>
      <c r="I42" s="6"/>
      <c r="J42" s="147"/>
      <c r="K42" s="147"/>
      <c r="L42" s="149"/>
      <c r="M42" s="149"/>
      <c r="N42" s="147"/>
      <c r="O42" s="147"/>
    </row>
    <row r="43" spans="1:15" s="2" customFormat="1" ht="20.100000000000001" customHeight="1" x14ac:dyDescent="0.2">
      <c r="A43" s="113"/>
      <c r="B43" s="113"/>
      <c r="C43" s="7"/>
      <c r="D43" s="6"/>
      <c r="E43" s="7"/>
      <c r="F43" s="6"/>
      <c r="G43" s="7"/>
      <c r="H43" s="6"/>
      <c r="I43" s="6"/>
      <c r="J43" s="147"/>
      <c r="K43" s="147"/>
      <c r="L43" s="59"/>
      <c r="M43" s="59"/>
      <c r="N43" s="59"/>
      <c r="O43" s="59"/>
    </row>
    <row r="44" spans="1:15" s="2" customFormat="1" ht="20.100000000000001" customHeight="1" x14ac:dyDescent="0.2">
      <c r="A44" s="113"/>
      <c r="B44" s="113"/>
      <c r="C44" s="7"/>
      <c r="D44" s="6"/>
      <c r="E44" s="7"/>
      <c r="F44" s="6"/>
      <c r="G44" s="7"/>
      <c r="H44" s="6"/>
      <c r="I44" s="6"/>
      <c r="J44" s="147"/>
      <c r="K44" s="147"/>
      <c r="L44" s="9"/>
      <c r="M44" s="9"/>
      <c r="N44" s="9"/>
      <c r="O44" s="9"/>
    </row>
    <row r="45" spans="1:15" s="2" customFormat="1" ht="20.100000000000001" customHeight="1" x14ac:dyDescent="0.2">
      <c r="A45" s="113"/>
      <c r="B45" s="113"/>
      <c r="C45" s="7"/>
      <c r="D45" s="6"/>
      <c r="E45" s="7"/>
      <c r="F45" s="6"/>
      <c r="G45" s="7"/>
      <c r="H45" s="6"/>
      <c r="I45" s="6"/>
      <c r="J45" s="147"/>
      <c r="K45" s="147"/>
      <c r="L45" s="9"/>
      <c r="M45" s="9"/>
      <c r="N45" s="9"/>
      <c r="O45" s="9"/>
    </row>
    <row r="46" spans="1:15" s="2" customFormat="1" ht="20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6"/>
      <c r="J46" s="147"/>
      <c r="K46" s="147"/>
      <c r="L46" s="9"/>
      <c r="M46" s="9"/>
      <c r="N46" s="9"/>
      <c r="O46" s="9"/>
    </row>
    <row r="47" spans="1:15" s="2" customFormat="1" ht="20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6"/>
      <c r="J47" s="13"/>
      <c r="K47" s="13"/>
      <c r="L47" s="13"/>
      <c r="M47" s="13"/>
      <c r="N47" s="13"/>
      <c r="O47" s="13"/>
    </row>
    <row r="48" spans="1:15" s="2" customFormat="1" x14ac:dyDescent="0.2">
      <c r="A48" s="1"/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  <c r="N48" s="13"/>
      <c r="O48" s="13"/>
    </row>
    <row r="49" spans="1:15" s="2" customFormat="1" x14ac:dyDescent="0.2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  <c r="O49" s="1"/>
    </row>
  </sheetData>
  <mergeCells count="83">
    <mergeCell ref="A44:B44"/>
    <mergeCell ref="J44:K44"/>
    <mergeCell ref="A45:B45"/>
    <mergeCell ref="J45:K45"/>
    <mergeCell ref="J46:K46"/>
    <mergeCell ref="A39:B39"/>
    <mergeCell ref="J39:K39"/>
    <mergeCell ref="A40:B40"/>
    <mergeCell ref="A41:B41"/>
    <mergeCell ref="J41:O41"/>
    <mergeCell ref="A42:B42"/>
    <mergeCell ref="J42:K43"/>
    <mergeCell ref="L42:M42"/>
    <mergeCell ref="N42:O42"/>
    <mergeCell ref="A43:B43"/>
    <mergeCell ref="A38:B38"/>
    <mergeCell ref="J38:K38"/>
    <mergeCell ref="A33:B33"/>
    <mergeCell ref="C33:D33"/>
    <mergeCell ref="E33:F33"/>
    <mergeCell ref="G33:H33"/>
    <mergeCell ref="J33:O33"/>
    <mergeCell ref="A34:B34"/>
    <mergeCell ref="A35:B35"/>
    <mergeCell ref="A36:B36"/>
    <mergeCell ref="J36:K36"/>
    <mergeCell ref="A37:B37"/>
    <mergeCell ref="J37:K37"/>
    <mergeCell ref="A30:B30"/>
    <mergeCell ref="J30:K30"/>
    <mergeCell ref="A31:B31"/>
    <mergeCell ref="J31:K31"/>
    <mergeCell ref="C32:H32"/>
    <mergeCell ref="J32:K32"/>
    <mergeCell ref="A26:B26"/>
    <mergeCell ref="A27:B27"/>
    <mergeCell ref="J27:O27"/>
    <mergeCell ref="A28:B28"/>
    <mergeCell ref="J28:K29"/>
    <mergeCell ref="L28:M28"/>
    <mergeCell ref="N28:O28"/>
    <mergeCell ref="A29:B29"/>
    <mergeCell ref="A21:B22"/>
    <mergeCell ref="C21:D22"/>
    <mergeCell ref="E21:F22"/>
    <mergeCell ref="G21:H22"/>
    <mergeCell ref="A19:B20"/>
    <mergeCell ref="C19:D20"/>
    <mergeCell ref="E19:F20"/>
    <mergeCell ref="G19:H20"/>
    <mergeCell ref="A14:B14"/>
    <mergeCell ref="A15:B18"/>
    <mergeCell ref="C15:D18"/>
    <mergeCell ref="E15:F18"/>
    <mergeCell ref="G15:H18"/>
    <mergeCell ref="J15:K15"/>
    <mergeCell ref="J16:K16"/>
    <mergeCell ref="J17:K17"/>
    <mergeCell ref="J18:K18"/>
    <mergeCell ref="L12:M12"/>
    <mergeCell ref="N12:O12"/>
    <mergeCell ref="J13:K14"/>
    <mergeCell ref="L13:L14"/>
    <mergeCell ref="M13:M14"/>
    <mergeCell ref="N13:N14"/>
    <mergeCell ref="O13:O14"/>
    <mergeCell ref="J11:O11"/>
    <mergeCell ref="J3:K3"/>
    <mergeCell ref="L3:M3"/>
    <mergeCell ref="N3:O3"/>
    <mergeCell ref="J5:K5"/>
    <mergeCell ref="J6:K6"/>
    <mergeCell ref="J7:K7"/>
    <mergeCell ref="J8:K8"/>
    <mergeCell ref="L9:M10"/>
    <mergeCell ref="N9:O10"/>
    <mergeCell ref="A1:B1"/>
    <mergeCell ref="C1:H1"/>
    <mergeCell ref="J1:O1"/>
    <mergeCell ref="A2:B2"/>
    <mergeCell ref="C2:D2"/>
    <mergeCell ref="E2:F2"/>
    <mergeCell ref="G2:H2"/>
  </mergeCells>
  <conditionalFormatting sqref="D7">
    <cfRule type="cellIs" dxfId="49" priority="19" operator="lessThan">
      <formula>9.5</formula>
    </cfRule>
  </conditionalFormatting>
  <conditionalFormatting sqref="F7 H7">
    <cfRule type="cellIs" dxfId="48" priority="18" operator="lessThan">
      <formula>9.5</formula>
    </cfRule>
  </conditionalFormatting>
  <conditionalFormatting sqref="D7 F7 H7">
    <cfRule type="cellIs" dxfId="47" priority="17" operator="greaterThan">
      <formula>10.5</formula>
    </cfRule>
  </conditionalFormatting>
  <conditionalFormatting sqref="D6 F6 H6">
    <cfRule type="cellIs" dxfId="46" priority="16" operator="notEqual">
      <formula>0</formula>
    </cfRule>
  </conditionalFormatting>
  <conditionalFormatting sqref="D8 F8 H8">
    <cfRule type="cellIs" dxfId="45" priority="15" operator="notBetween">
      <formula>400</formula>
      <formula>500</formula>
    </cfRule>
  </conditionalFormatting>
  <conditionalFormatting sqref="D12 F12 H12">
    <cfRule type="cellIs" dxfId="44" priority="14" operator="notBetween">
      <formula>4</formula>
      <formula>8</formula>
    </cfRule>
  </conditionalFormatting>
  <conditionalFormatting sqref="D13 F13 H13">
    <cfRule type="cellIs" dxfId="43" priority="13" operator="lessThan">
      <formula>4</formula>
    </cfRule>
  </conditionalFormatting>
  <conditionalFormatting sqref="M5 O5">
    <cfRule type="cellIs" dxfId="42" priority="12" operator="notEqual">
      <formula>0</formula>
    </cfRule>
  </conditionalFormatting>
  <conditionalFormatting sqref="O6 M6">
    <cfRule type="cellIs" dxfId="41" priority="11" operator="notBetween">
      <formula>9.2</formula>
      <formula>9.5</formula>
    </cfRule>
  </conditionalFormatting>
  <conditionalFormatting sqref="M7 O7">
    <cfRule type="cellIs" dxfId="40" priority="10" operator="lessThan">
      <formula>7.5</formula>
    </cfRule>
  </conditionalFormatting>
  <conditionalFormatting sqref="O8 M8">
    <cfRule type="cellIs" dxfId="39" priority="9" operator="greaterThan">
      <formula>0.02</formula>
    </cfRule>
  </conditionalFormatting>
  <conditionalFormatting sqref="D6">
    <cfRule type="cellIs" dxfId="38" priority="8" operator="lessThan">
      <formula>9.5</formula>
    </cfRule>
  </conditionalFormatting>
  <conditionalFormatting sqref="F6 H6">
    <cfRule type="cellIs" dxfId="37" priority="7" operator="lessThan">
      <formula>9.5</formula>
    </cfRule>
  </conditionalFormatting>
  <conditionalFormatting sqref="D6 F6 H6">
    <cfRule type="cellIs" dxfId="36" priority="6" operator="greaterThan">
      <formula>10.5</formula>
    </cfRule>
  </conditionalFormatting>
  <conditionalFormatting sqref="D5 F5 H5">
    <cfRule type="cellIs" dxfId="35" priority="5" operator="notEqual">
      <formula>0</formula>
    </cfRule>
  </conditionalFormatting>
  <conditionalFormatting sqref="D7 F7 H7">
    <cfRule type="cellIs" dxfId="34" priority="4" operator="notBetween">
      <formula>400</formula>
      <formula>500</formula>
    </cfRule>
  </conditionalFormatting>
  <conditionalFormatting sqref="D11 F11 H11">
    <cfRule type="cellIs" dxfId="33" priority="3" operator="notBetween">
      <formula>4</formula>
      <formula>8</formula>
    </cfRule>
  </conditionalFormatting>
  <conditionalFormatting sqref="D12 F12 H12">
    <cfRule type="cellIs" dxfId="32" priority="2" operator="lessThan">
      <formula>4</formula>
    </cfRule>
  </conditionalFormatting>
  <conditionalFormatting sqref="D14 F14 H14">
    <cfRule type="cellIs" dxfId="31" priority="1" operator="notBetween">
      <formula>10</formula>
      <formula>40</formula>
    </cfRule>
  </conditionalFormatting>
  <printOptions horizontalCentered="1" verticalCentered="1"/>
  <pageMargins left="0" right="0" top="1.5748031496062993" bottom="0" header="0" footer="0"/>
  <pageSetup paperSize="9" scale="45" orientation="landscape" copies="2" r:id="rId1"/>
  <headerFooter alignWithMargins="0">
    <oddFooter>&amp;L&amp;"Arial,Italique"&amp;9Créé par Couturier.C&amp;C&amp;F&amp;R&amp;Z&amp;F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Q49"/>
  <sheetViews>
    <sheetView zoomScale="60" zoomScaleNormal="60" workbookViewId="0">
      <pane ySplit="2" topLeftCell="A3" activePane="bottomLeft" state="frozen"/>
      <selection pane="bottomLeft" activeCell="D11" sqref="D11"/>
    </sheetView>
  </sheetViews>
  <sheetFormatPr baseColWidth="10" defaultColWidth="11.42578125" defaultRowHeight="12.75" x14ac:dyDescent="0.2"/>
  <cols>
    <col min="1" max="1" width="7.28515625" style="1" customWidth="1"/>
    <col min="2" max="2" width="17.140625" style="1" customWidth="1"/>
    <col min="3" max="3" width="22.7109375" style="1" customWidth="1"/>
    <col min="4" max="4" width="18.7109375" style="1" customWidth="1"/>
    <col min="5" max="5" width="22.7109375" style="1" customWidth="1"/>
    <col min="6" max="6" width="18.7109375" style="1" customWidth="1"/>
    <col min="7" max="7" width="22.7109375" style="1" customWidth="1"/>
    <col min="8" max="8" width="18.7109375" style="1" customWidth="1"/>
    <col min="9" max="9" width="3.7109375" style="1" customWidth="1"/>
    <col min="10" max="10" width="12.7109375" style="1" customWidth="1"/>
    <col min="11" max="11" width="15" style="1" customWidth="1"/>
    <col min="12" max="15" width="18.7109375" style="1" customWidth="1"/>
    <col min="16" max="16" width="19.7109375" style="1" customWidth="1"/>
    <col min="17" max="17" width="4.140625" style="1" customWidth="1"/>
    <col min="18" max="16384" width="11.42578125" style="1"/>
  </cols>
  <sheetData>
    <row r="1" spans="1:17" ht="19.899999999999999" customHeight="1" thickBot="1" x14ac:dyDescent="0.25">
      <c r="A1" s="114" t="s">
        <v>39</v>
      </c>
      <c r="B1" s="115"/>
      <c r="C1" s="99" t="s">
        <v>20</v>
      </c>
      <c r="D1" s="100"/>
      <c r="E1" s="100"/>
      <c r="F1" s="100"/>
      <c r="G1" s="100"/>
      <c r="H1" s="100"/>
      <c r="I1" s="3"/>
      <c r="J1" s="91" t="s">
        <v>30</v>
      </c>
      <c r="K1" s="92"/>
      <c r="L1" s="92"/>
      <c r="M1" s="92"/>
      <c r="N1" s="92"/>
      <c r="O1" s="93"/>
    </row>
    <row r="2" spans="1:17" ht="20.100000000000001" customHeight="1" thickBot="1" x14ac:dyDescent="0.25">
      <c r="A2" s="154">
        <f>'1'!A2:B2+30</f>
        <v>42675</v>
      </c>
      <c r="B2" s="155"/>
      <c r="C2" s="97" t="s">
        <v>9</v>
      </c>
      <c r="D2" s="98"/>
      <c r="E2" s="97" t="s">
        <v>10</v>
      </c>
      <c r="F2" s="98"/>
      <c r="G2" s="97" t="s">
        <v>11</v>
      </c>
      <c r="H2" s="98"/>
      <c r="I2" s="4"/>
      <c r="J2" s="5"/>
      <c r="K2" s="27"/>
      <c r="L2" s="5" t="s">
        <v>21</v>
      </c>
      <c r="M2" s="31"/>
      <c r="N2" s="5" t="s">
        <v>22</v>
      </c>
      <c r="O2" s="27"/>
      <c r="P2" s="82"/>
    </row>
    <row r="3" spans="1:17" ht="20.100000000000001" customHeight="1" thickBot="1" x14ac:dyDescent="0.25">
      <c r="A3" s="32" t="s">
        <v>31</v>
      </c>
      <c r="B3" s="62"/>
      <c r="C3" s="47" t="s">
        <v>0</v>
      </c>
      <c r="D3" s="48" t="s">
        <v>1</v>
      </c>
      <c r="E3" s="47" t="s">
        <v>0</v>
      </c>
      <c r="F3" s="48" t="s">
        <v>1</v>
      </c>
      <c r="G3" s="47" t="s">
        <v>0</v>
      </c>
      <c r="H3" s="49" t="s">
        <v>1</v>
      </c>
      <c r="I3" s="30"/>
      <c r="J3" s="101" t="s">
        <v>42</v>
      </c>
      <c r="K3" s="102"/>
      <c r="L3" s="103"/>
      <c r="M3" s="104"/>
      <c r="N3" s="103"/>
      <c r="O3" s="104"/>
    </row>
    <row r="4" spans="1:17" ht="20.100000000000001" customHeight="1" x14ac:dyDescent="0.2">
      <c r="A4" s="33" t="s">
        <v>2</v>
      </c>
      <c r="B4" s="34"/>
      <c r="C4" s="35" t="s">
        <v>3</v>
      </c>
      <c r="D4" s="63"/>
      <c r="E4" s="35" t="s">
        <v>3</v>
      </c>
      <c r="F4" s="63"/>
      <c r="G4" s="35" t="s">
        <v>3</v>
      </c>
      <c r="H4" s="63"/>
      <c r="I4" s="29"/>
      <c r="J4" s="37"/>
      <c r="K4" s="38"/>
      <c r="L4" s="39" t="s">
        <v>0</v>
      </c>
      <c r="M4" s="40" t="s">
        <v>1</v>
      </c>
      <c r="N4" s="39" t="s">
        <v>0</v>
      </c>
      <c r="O4" s="41" t="s">
        <v>1</v>
      </c>
    </row>
    <row r="5" spans="1:17" ht="20.100000000000001" customHeight="1" x14ac:dyDescent="0.2">
      <c r="A5" s="33" t="s">
        <v>8</v>
      </c>
      <c r="B5" s="34"/>
      <c r="C5" s="35" t="s">
        <v>23</v>
      </c>
      <c r="D5" s="63"/>
      <c r="E5" s="35" t="s">
        <v>23</v>
      </c>
      <c r="F5" s="63"/>
      <c r="G5" s="35" t="s">
        <v>23</v>
      </c>
      <c r="H5" s="63"/>
      <c r="I5" s="28"/>
      <c r="J5" s="130" t="s">
        <v>8</v>
      </c>
      <c r="K5" s="131"/>
      <c r="L5" s="35" t="s">
        <v>23</v>
      </c>
      <c r="M5" s="66"/>
      <c r="N5" s="35" t="s">
        <v>23</v>
      </c>
      <c r="O5" s="63"/>
    </row>
    <row r="6" spans="1:17" ht="20.100000000000001" customHeight="1" x14ac:dyDescent="0.2">
      <c r="A6" s="33" t="s">
        <v>13</v>
      </c>
      <c r="B6" s="34"/>
      <c r="C6" s="35" t="s">
        <v>14</v>
      </c>
      <c r="D6" s="64"/>
      <c r="E6" s="35" t="s">
        <v>14</v>
      </c>
      <c r="F6" s="63"/>
      <c r="G6" s="35" t="s">
        <v>14</v>
      </c>
      <c r="H6" s="63"/>
      <c r="I6" s="28"/>
      <c r="J6" s="130" t="s">
        <v>13</v>
      </c>
      <c r="K6" s="131"/>
      <c r="L6" s="35" t="s">
        <v>24</v>
      </c>
      <c r="M6" s="66"/>
      <c r="N6" s="35" t="s">
        <v>24</v>
      </c>
      <c r="O6" s="63"/>
    </row>
    <row r="7" spans="1:17" ht="20.100000000000001" customHeight="1" x14ac:dyDescent="0.2">
      <c r="A7" s="33" t="s">
        <v>12</v>
      </c>
      <c r="B7" s="34"/>
      <c r="C7" s="35" t="s">
        <v>15</v>
      </c>
      <c r="D7" s="65">
        <v>900</v>
      </c>
      <c r="E7" s="35" t="s">
        <v>15</v>
      </c>
      <c r="F7" s="65"/>
      <c r="G7" s="35" t="s">
        <v>15</v>
      </c>
      <c r="H7" s="65"/>
      <c r="I7" s="28"/>
      <c r="J7" s="130" t="s">
        <v>12</v>
      </c>
      <c r="K7" s="131"/>
      <c r="L7" s="35" t="s">
        <v>34</v>
      </c>
      <c r="M7" s="66"/>
      <c r="N7" s="35" t="s">
        <v>34</v>
      </c>
      <c r="O7" s="63"/>
      <c r="Q7" s="15"/>
    </row>
    <row r="8" spans="1:17" ht="20.100000000000001" customHeight="1" thickBot="1" x14ac:dyDescent="0.25">
      <c r="A8" s="33" t="s">
        <v>16</v>
      </c>
      <c r="B8" s="34"/>
      <c r="C8" s="35" t="s">
        <v>15</v>
      </c>
      <c r="D8" s="65"/>
      <c r="E8" s="35" t="s">
        <v>15</v>
      </c>
      <c r="F8" s="65"/>
      <c r="G8" s="35" t="s">
        <v>15</v>
      </c>
      <c r="H8" s="65"/>
      <c r="I8" s="28"/>
      <c r="J8" s="132" t="s">
        <v>25</v>
      </c>
      <c r="K8" s="133"/>
      <c r="L8" s="42" t="s">
        <v>41</v>
      </c>
      <c r="M8" s="67"/>
      <c r="N8" s="42" t="s">
        <v>41</v>
      </c>
      <c r="O8" s="68"/>
      <c r="Q8" s="15"/>
    </row>
    <row r="9" spans="1:17" ht="20.100000000000001" customHeight="1" x14ac:dyDescent="0.2">
      <c r="A9" s="33" t="s">
        <v>4</v>
      </c>
      <c r="B9" s="34"/>
      <c r="C9" s="35"/>
      <c r="D9" s="63"/>
      <c r="E9" s="35"/>
      <c r="F9" s="63"/>
      <c r="G9" s="35"/>
      <c r="H9" s="63"/>
      <c r="I9" s="28"/>
      <c r="J9" s="43"/>
      <c r="K9" s="44"/>
      <c r="L9" s="105" t="str">
        <f>IF(ISNUMBER(M6),IF(M6&gt;9.5,"PH haut, baisser 1826",IF(AND(M6&gt;-1,M6&lt;9.2),"PH bas, augmenter 1826","")),"")</f>
        <v/>
      </c>
      <c r="M9" s="106"/>
      <c r="N9" s="105" t="str">
        <f>IF(ISNUMBER(O6),IF(O6&gt;9.5,"PH haut, baisser 1826",IF(AND(O6&gt;-1,O6&lt;9.2),"PH bas, augmenter 1826","")),"")</f>
        <v/>
      </c>
      <c r="O9" s="106"/>
      <c r="Q9" s="15"/>
    </row>
    <row r="10" spans="1:17" ht="20.100000000000001" customHeight="1" thickBot="1" x14ac:dyDescent="0.25">
      <c r="A10" s="33" t="s">
        <v>5</v>
      </c>
      <c r="B10" s="34"/>
      <c r="C10" s="35"/>
      <c r="D10" s="63"/>
      <c r="E10" s="35"/>
      <c r="F10" s="63"/>
      <c r="G10" s="35"/>
      <c r="H10" s="63"/>
      <c r="I10" s="28"/>
      <c r="J10" s="45"/>
      <c r="K10" s="46"/>
      <c r="L10" s="107"/>
      <c r="M10" s="108"/>
      <c r="N10" s="107"/>
      <c r="O10" s="108"/>
    </row>
    <row r="11" spans="1:17" ht="20.100000000000001" customHeight="1" x14ac:dyDescent="0.2">
      <c r="A11" s="33" t="s">
        <v>6</v>
      </c>
      <c r="B11" s="34"/>
      <c r="C11" s="35" t="s">
        <v>32</v>
      </c>
      <c r="D11" s="63"/>
      <c r="E11" s="35" t="s">
        <v>32</v>
      </c>
      <c r="F11" s="63"/>
      <c r="G11" s="35" t="s">
        <v>32</v>
      </c>
      <c r="H11" s="63"/>
      <c r="I11" s="28"/>
      <c r="J11" s="94" t="s">
        <v>26</v>
      </c>
      <c r="K11" s="95"/>
      <c r="L11" s="95"/>
      <c r="M11" s="95"/>
      <c r="N11" s="95"/>
      <c r="O11" s="96"/>
    </row>
    <row r="12" spans="1:17" ht="20.100000000000001" customHeight="1" x14ac:dyDescent="0.2">
      <c r="A12" s="33" t="s">
        <v>7</v>
      </c>
      <c r="B12" s="34"/>
      <c r="C12" s="35" t="s">
        <v>33</v>
      </c>
      <c r="D12" s="63"/>
      <c r="E12" s="35" t="s">
        <v>33</v>
      </c>
      <c r="F12" s="63"/>
      <c r="G12" s="35" t="s">
        <v>33</v>
      </c>
      <c r="H12" s="63"/>
      <c r="I12" s="28"/>
      <c r="J12" s="75"/>
      <c r="K12" s="76"/>
      <c r="L12" s="150" t="s">
        <v>21</v>
      </c>
      <c r="M12" s="151"/>
      <c r="N12" s="152" t="s">
        <v>22</v>
      </c>
      <c r="O12" s="151"/>
    </row>
    <row r="13" spans="1:17" ht="20.100000000000001" customHeight="1" x14ac:dyDescent="0.2">
      <c r="A13" s="33" t="s">
        <v>17</v>
      </c>
      <c r="B13" s="34"/>
      <c r="C13" s="35"/>
      <c r="D13" s="36" t="str">
        <f>IF(ISERROR(D12/D10),"",D12/D10)</f>
        <v/>
      </c>
      <c r="E13" s="35"/>
      <c r="F13" s="36" t="str">
        <f>IF(ISERROR(F12/F10),"",F12/F10)</f>
        <v/>
      </c>
      <c r="G13" s="35"/>
      <c r="H13" s="36" t="str">
        <f>IF(ISERROR(H12/H10),"",H12/H10)</f>
        <v/>
      </c>
      <c r="I13" s="28"/>
      <c r="J13" s="134" t="s">
        <v>27</v>
      </c>
      <c r="K13" s="135"/>
      <c r="L13" s="141" t="s">
        <v>28</v>
      </c>
      <c r="M13" s="143" t="s">
        <v>29</v>
      </c>
      <c r="N13" s="141" t="s">
        <v>28</v>
      </c>
      <c r="O13" s="143" t="s">
        <v>29</v>
      </c>
    </row>
    <row r="14" spans="1:17" ht="20.100000000000001" customHeight="1" thickBot="1" x14ac:dyDescent="0.25">
      <c r="A14" s="124" t="s">
        <v>18</v>
      </c>
      <c r="B14" s="125"/>
      <c r="C14" s="79" t="s">
        <v>19</v>
      </c>
      <c r="D14" s="80"/>
      <c r="E14" s="79" t="s">
        <v>19</v>
      </c>
      <c r="F14" s="80"/>
      <c r="G14" s="79" t="s">
        <v>19</v>
      </c>
      <c r="H14" s="80"/>
      <c r="I14" s="28"/>
      <c r="J14" s="136"/>
      <c r="K14" s="137"/>
      <c r="L14" s="142"/>
      <c r="M14" s="144"/>
      <c r="N14" s="142"/>
      <c r="O14" s="144"/>
      <c r="P14" s="18"/>
    </row>
    <row r="15" spans="1:17" ht="20.100000000000001" customHeight="1" x14ac:dyDescent="0.2">
      <c r="A15" s="118" t="s">
        <v>6</v>
      </c>
      <c r="B15" s="119"/>
      <c r="C15" s="126" t="str">
        <f>IF(ISNUMBER(D11),IF(D11&gt;8,"PO4 haut, baisser 77271 en tenant compte du PO4 TTH 2",IF(AND(D11&gt;-1,D11&lt;4),"PO4 bas, augmenter 77271 en tenant compte du PO4 TTH 2","")),"")</f>
        <v/>
      </c>
      <c r="D15" s="106"/>
      <c r="E15" s="126" t="str">
        <f>IF(ISNUMBER(F11),IF(F11&gt;8,"PO4 haut, baisser 77271 en tenant compte du PO4 TTH 1",IF(AND(F11&gt;-1,F11&lt;4),"PO4 bas, augmenter 77271 en tenant compte du PO4 TTH 1","")),"")</f>
        <v/>
      </c>
      <c r="F15" s="106"/>
      <c r="G15" s="126" t="str">
        <f>IF(ISNUMBER(H11),IF(H11&gt;8,"PO4 haut, baisser 77271",IF(AND(H11&gt;-1,H11&lt;4),"PO4 bas, augmenter 77271","")),"")</f>
        <v/>
      </c>
      <c r="H15" s="106"/>
      <c r="I15" s="28"/>
      <c r="J15" s="139" t="s">
        <v>37</v>
      </c>
      <c r="K15" s="140"/>
      <c r="L15" s="69"/>
      <c r="M15" s="63"/>
      <c r="N15" s="70"/>
      <c r="O15" s="63"/>
      <c r="P15" s="17"/>
    </row>
    <row r="16" spans="1:17" ht="20.100000000000001" customHeight="1" x14ac:dyDescent="0.2">
      <c r="A16" s="120"/>
      <c r="B16" s="121"/>
      <c r="C16" s="127"/>
      <c r="D16" s="128"/>
      <c r="E16" s="127"/>
      <c r="F16" s="128"/>
      <c r="G16" s="127"/>
      <c r="H16" s="128"/>
      <c r="I16" s="28"/>
      <c r="J16" s="139" t="s">
        <v>36</v>
      </c>
      <c r="K16" s="140"/>
      <c r="L16" s="69"/>
      <c r="M16" s="63"/>
      <c r="N16" s="70"/>
      <c r="O16" s="63"/>
      <c r="P16" s="17"/>
    </row>
    <row r="17" spans="1:16" ht="19.899999999999999" customHeight="1" thickBot="1" x14ac:dyDescent="0.25">
      <c r="A17" s="120"/>
      <c r="B17" s="121"/>
      <c r="C17" s="127"/>
      <c r="D17" s="128"/>
      <c r="E17" s="127"/>
      <c r="F17" s="128"/>
      <c r="G17" s="127"/>
      <c r="H17" s="128"/>
      <c r="I17" s="28"/>
      <c r="J17" s="139" t="s">
        <v>35</v>
      </c>
      <c r="K17" s="153"/>
      <c r="L17" s="77"/>
      <c r="M17" s="78"/>
      <c r="N17" s="70"/>
      <c r="O17" s="78"/>
      <c r="P17" s="17"/>
    </row>
    <row r="18" spans="1:16" ht="19.899999999999999" customHeight="1" thickBot="1" x14ac:dyDescent="0.25">
      <c r="A18" s="122"/>
      <c r="B18" s="123"/>
      <c r="C18" s="129"/>
      <c r="D18" s="108"/>
      <c r="E18" s="129"/>
      <c r="F18" s="108"/>
      <c r="G18" s="129"/>
      <c r="H18" s="108"/>
      <c r="I18" s="28"/>
      <c r="J18" s="145" t="s">
        <v>38</v>
      </c>
      <c r="K18" s="146"/>
      <c r="L18" s="71"/>
      <c r="M18" s="71"/>
      <c r="N18" s="71"/>
      <c r="O18" s="72"/>
      <c r="P18" s="17"/>
    </row>
    <row r="19" spans="1:16" ht="40.15" customHeight="1" x14ac:dyDescent="0.2">
      <c r="A19" s="118" t="s">
        <v>18</v>
      </c>
      <c r="B19" s="119"/>
      <c r="C19" s="126" t="str">
        <f>IF(ISNUMBER(D14),IF(D14&gt;40,"Sulfite haut, baisser 77216 en tenant compte des Sulfites TTH 2",IF(AND(D14&gt;-1,D14&lt;10),"Sulfites bas, augmenter 77216 en tenant compte des Sulfites TTH 2","")),"")</f>
        <v/>
      </c>
      <c r="D19" s="106"/>
      <c r="E19" s="126" t="str">
        <f>IF(ISNUMBER(F14),IF(F14&gt;40,"Sulfite haut, baisser 77216 en tenant compte des Sulfites TTH 1",IF(AND(F14&gt;-1,F14&lt;10),"Sulfites bas, augmenter 77216 en tenant compte des Sulfites TTH 1","")),"")</f>
        <v/>
      </c>
      <c r="F19" s="106"/>
      <c r="G19" s="126" t="str">
        <f>IF(ISNUMBER(H14),IF(H14&gt;40,"Sulfite haut, baisser 77216",IF(AND(H14&gt;-1,H14&lt;10),"Sulfites bas, augmenter 77216","")),"")</f>
        <v/>
      </c>
      <c r="H19" s="106"/>
      <c r="I19" s="16"/>
      <c r="J19" s="73"/>
      <c r="K19" s="73"/>
      <c r="L19" s="73"/>
      <c r="M19" s="73"/>
      <c r="N19" s="73"/>
      <c r="O19" s="74"/>
    </row>
    <row r="20" spans="1:16" s="2" customFormat="1" ht="40.15" customHeight="1" thickBot="1" x14ac:dyDescent="0.25">
      <c r="A20" s="122"/>
      <c r="B20" s="123"/>
      <c r="C20" s="129"/>
      <c r="D20" s="108"/>
      <c r="E20" s="129"/>
      <c r="F20" s="108"/>
      <c r="G20" s="129"/>
      <c r="H20" s="108"/>
      <c r="I20" s="16"/>
      <c r="J20" s="73"/>
      <c r="K20" s="73"/>
      <c r="L20" s="73"/>
      <c r="M20" s="73"/>
      <c r="N20" s="73"/>
      <c r="O20" s="74"/>
    </row>
    <row r="21" spans="1:16" s="2" customFormat="1" ht="40.15" customHeight="1" x14ac:dyDescent="0.2">
      <c r="A21" s="109" t="s">
        <v>12</v>
      </c>
      <c r="B21" s="110"/>
      <c r="C21" s="126" t="str">
        <f>IF(ISNUMBER(D7),IF(D7&gt;500,"Conductivité élevée, augmenter la purge",IF(AND(D7&gt;-1,D7&lt;400),"Conductivité basse, diminuer la purge","")),"")</f>
        <v>Conductivité élevée, augmenter la purge</v>
      </c>
      <c r="D21" s="106"/>
      <c r="E21" s="126" t="str">
        <f>IF(ISNUMBER(F7),IF(F7&gt;500,"Conductivité élevée, augmenter la purge",IF(AND(F7&gt;-1,F7&lt;400),"Conductivité basse, diminuer la purge","")),"")</f>
        <v/>
      </c>
      <c r="F21" s="106"/>
      <c r="G21" s="126" t="str">
        <f>IF(ISNUMBER(H7),IF(H7&gt;500,"Conductivité élevée, augmenter la purge",IF(AND(H7&gt;-1,H7&lt;400),"Conductivité basse, diminuer la purge","")),"")</f>
        <v/>
      </c>
      <c r="H21" s="106"/>
      <c r="I21" s="16"/>
      <c r="J21" s="73"/>
      <c r="K21" s="73"/>
      <c r="L21" s="73"/>
      <c r="M21" s="73"/>
      <c r="N21" s="73"/>
      <c r="O21" s="74"/>
    </row>
    <row r="22" spans="1:16" s="2" customFormat="1" ht="40.15" customHeight="1" thickBot="1" x14ac:dyDescent="0.25">
      <c r="A22" s="111"/>
      <c r="B22" s="112"/>
      <c r="C22" s="129"/>
      <c r="D22" s="108"/>
      <c r="E22" s="129"/>
      <c r="F22" s="108"/>
      <c r="G22" s="129"/>
      <c r="H22" s="108"/>
      <c r="I22" s="16"/>
      <c r="J22" s="73"/>
      <c r="K22" s="73"/>
      <c r="L22" s="73"/>
      <c r="M22" s="73"/>
      <c r="N22" s="73"/>
      <c r="O22" s="74"/>
    </row>
    <row r="23" spans="1:16" s="2" customFormat="1" ht="31.9" customHeight="1" x14ac:dyDescent="0.2">
      <c r="A23" s="14"/>
      <c r="B23" s="14"/>
      <c r="C23" s="14"/>
      <c r="D23" s="14"/>
      <c r="E23" s="14"/>
      <c r="F23" s="14"/>
      <c r="G23" s="14"/>
      <c r="H23" s="14"/>
      <c r="I23" s="81"/>
      <c r="J23" s="71"/>
      <c r="K23" s="71"/>
      <c r="L23" s="71"/>
      <c r="M23" s="71"/>
      <c r="N23" s="71"/>
      <c r="O23" s="71"/>
    </row>
    <row r="24" spans="1:16" s="2" customFormat="1" ht="31.9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s="2" customFormat="1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s="2" customFormat="1" ht="20.100000000000001" customHeight="1" x14ac:dyDescent="0.2">
      <c r="A26" s="113"/>
      <c r="B26" s="113"/>
      <c r="C26" s="7"/>
      <c r="D26" s="6"/>
      <c r="E26" s="7"/>
      <c r="F26" s="6"/>
      <c r="G26" s="7"/>
      <c r="H26" s="6"/>
      <c r="I26" s="14"/>
      <c r="J26" s="14"/>
      <c r="K26" s="14"/>
      <c r="L26" s="14"/>
      <c r="M26" s="14"/>
      <c r="N26" s="14"/>
      <c r="O26" s="14"/>
    </row>
    <row r="27" spans="1:16" s="2" customFormat="1" ht="20.100000000000001" customHeight="1" x14ac:dyDescent="0.2">
      <c r="A27" s="113"/>
      <c r="B27" s="113"/>
      <c r="C27" s="7"/>
      <c r="D27" s="6"/>
      <c r="E27" s="7"/>
      <c r="F27" s="6"/>
      <c r="G27" s="7"/>
      <c r="H27" s="6"/>
      <c r="I27" s="14"/>
      <c r="J27" s="138"/>
      <c r="K27" s="138"/>
      <c r="L27" s="138"/>
      <c r="M27" s="138"/>
      <c r="N27" s="138"/>
      <c r="O27" s="138"/>
    </row>
    <row r="28" spans="1:16" s="2" customFormat="1" ht="20.100000000000001" customHeight="1" x14ac:dyDescent="0.2">
      <c r="A28" s="113"/>
      <c r="B28" s="113"/>
      <c r="C28" s="7"/>
      <c r="D28" s="6"/>
      <c r="E28" s="7"/>
      <c r="F28" s="6"/>
      <c r="G28" s="7"/>
      <c r="H28" s="6"/>
      <c r="I28" s="6"/>
      <c r="J28" s="147"/>
      <c r="K28" s="147"/>
      <c r="L28" s="149"/>
      <c r="M28" s="149"/>
      <c r="N28" s="147"/>
      <c r="O28" s="147"/>
    </row>
    <row r="29" spans="1:16" s="2" customFormat="1" ht="20.100000000000001" customHeight="1" x14ac:dyDescent="0.2">
      <c r="A29" s="113"/>
      <c r="B29" s="113"/>
      <c r="C29" s="7"/>
      <c r="D29" s="6"/>
      <c r="E29" s="7"/>
      <c r="F29" s="6"/>
      <c r="G29" s="7"/>
      <c r="H29" s="6"/>
      <c r="I29" s="6"/>
      <c r="J29" s="147"/>
      <c r="K29" s="147"/>
      <c r="L29" s="59"/>
      <c r="M29" s="59"/>
      <c r="N29" s="59"/>
      <c r="O29" s="59"/>
    </row>
    <row r="30" spans="1:16" s="2" customFormat="1" ht="20.100000000000001" customHeight="1" x14ac:dyDescent="0.2">
      <c r="A30" s="113"/>
      <c r="B30" s="113"/>
      <c r="C30" s="7"/>
      <c r="D30" s="6"/>
      <c r="E30" s="7"/>
      <c r="F30" s="6"/>
      <c r="G30" s="7"/>
      <c r="H30" s="6"/>
      <c r="I30" s="6"/>
      <c r="J30" s="147"/>
      <c r="K30" s="147"/>
      <c r="L30" s="9"/>
      <c r="M30" s="9"/>
      <c r="N30" s="9"/>
      <c r="O30" s="9"/>
    </row>
    <row r="31" spans="1:16" s="2" customFormat="1" ht="20.100000000000001" customHeight="1" x14ac:dyDescent="0.2">
      <c r="A31" s="113"/>
      <c r="B31" s="113"/>
      <c r="C31" s="7"/>
      <c r="D31" s="6"/>
      <c r="E31" s="7"/>
      <c r="F31" s="6"/>
      <c r="G31" s="7"/>
      <c r="H31" s="6"/>
      <c r="I31" s="6"/>
      <c r="J31" s="147"/>
      <c r="K31" s="147"/>
      <c r="L31" s="9"/>
      <c r="M31" s="9"/>
      <c r="N31" s="9"/>
      <c r="O31" s="9"/>
    </row>
    <row r="32" spans="1:16" s="2" customFormat="1" ht="20.100000000000001" customHeight="1" x14ac:dyDescent="0.2">
      <c r="A32" s="61"/>
      <c r="B32" s="12"/>
      <c r="C32" s="148"/>
      <c r="D32" s="148"/>
      <c r="E32" s="148"/>
      <c r="F32" s="148"/>
      <c r="G32" s="148"/>
      <c r="H32" s="148"/>
      <c r="I32" s="6"/>
      <c r="J32" s="147"/>
      <c r="K32" s="147"/>
      <c r="L32" s="9"/>
      <c r="M32" s="9"/>
      <c r="N32" s="9"/>
      <c r="O32" s="9"/>
    </row>
    <row r="33" spans="1:15" s="2" customFormat="1" ht="20.100000000000001" customHeight="1" x14ac:dyDescent="0.2">
      <c r="A33" s="113"/>
      <c r="B33" s="113"/>
      <c r="C33" s="138"/>
      <c r="D33" s="138"/>
      <c r="E33" s="138"/>
      <c r="F33" s="138"/>
      <c r="G33" s="138"/>
      <c r="H33" s="138"/>
      <c r="I33" s="6"/>
      <c r="J33" s="148"/>
      <c r="K33" s="148"/>
      <c r="L33" s="148"/>
      <c r="M33" s="148"/>
      <c r="N33" s="148"/>
      <c r="O33" s="148"/>
    </row>
    <row r="34" spans="1:15" s="2" customFormat="1" ht="20.100000000000001" customHeight="1" x14ac:dyDescent="0.2">
      <c r="A34" s="113"/>
      <c r="B34" s="113"/>
      <c r="C34" s="59"/>
      <c r="D34" s="59"/>
      <c r="E34" s="59"/>
      <c r="F34" s="59"/>
      <c r="G34" s="59"/>
      <c r="H34" s="59"/>
      <c r="I34" s="61"/>
      <c r="J34" s="60"/>
      <c r="K34" s="26"/>
      <c r="L34" s="60"/>
      <c r="M34" s="26"/>
      <c r="N34" s="60"/>
      <c r="O34" s="26"/>
    </row>
    <row r="35" spans="1:15" s="2" customFormat="1" ht="20.100000000000001" customHeight="1" x14ac:dyDescent="0.2">
      <c r="A35" s="113"/>
      <c r="B35" s="113"/>
      <c r="C35" s="7"/>
      <c r="D35" s="6"/>
      <c r="E35" s="7"/>
      <c r="F35" s="6"/>
      <c r="G35" s="7"/>
      <c r="H35" s="6"/>
      <c r="I35" s="60"/>
      <c r="J35" s="9"/>
      <c r="K35" s="9"/>
      <c r="L35" s="59"/>
      <c r="M35" s="59"/>
      <c r="N35" s="59"/>
      <c r="O35" s="59"/>
    </row>
    <row r="36" spans="1:15" s="2" customFormat="1" ht="20.100000000000001" customHeight="1" x14ac:dyDescent="0.2">
      <c r="A36" s="113"/>
      <c r="B36" s="113"/>
      <c r="C36" s="7"/>
      <c r="D36" s="6"/>
      <c r="E36" s="7"/>
      <c r="F36" s="6"/>
      <c r="G36" s="7"/>
      <c r="H36" s="6"/>
      <c r="I36" s="9"/>
      <c r="J36" s="147"/>
      <c r="K36" s="147"/>
      <c r="L36" s="7"/>
      <c r="M36" s="10"/>
      <c r="N36" s="7"/>
      <c r="O36" s="10"/>
    </row>
    <row r="37" spans="1:15" s="2" customFormat="1" ht="20.100000000000001" customHeight="1" x14ac:dyDescent="0.2">
      <c r="A37" s="113"/>
      <c r="B37" s="113"/>
      <c r="C37" s="7"/>
      <c r="D37" s="6"/>
      <c r="E37" s="7"/>
      <c r="F37" s="6"/>
      <c r="G37" s="7"/>
      <c r="H37" s="6"/>
      <c r="I37" s="6"/>
      <c r="J37" s="147"/>
      <c r="K37" s="147"/>
      <c r="L37" s="7"/>
      <c r="M37" s="10"/>
      <c r="N37" s="7"/>
      <c r="O37" s="10"/>
    </row>
    <row r="38" spans="1:15" s="2" customFormat="1" ht="20.100000000000001" customHeight="1" x14ac:dyDescent="0.2">
      <c r="A38" s="113"/>
      <c r="B38" s="113"/>
      <c r="C38" s="7"/>
      <c r="D38" s="6"/>
      <c r="E38" s="7"/>
      <c r="F38" s="6"/>
      <c r="G38" s="7"/>
      <c r="H38" s="6"/>
      <c r="I38" s="6"/>
      <c r="J38" s="147"/>
      <c r="K38" s="147"/>
      <c r="L38" s="7"/>
      <c r="M38" s="10"/>
      <c r="N38" s="7"/>
      <c r="O38" s="10"/>
    </row>
    <row r="39" spans="1:15" s="2" customFormat="1" ht="20.100000000000001" customHeight="1" x14ac:dyDescent="0.2">
      <c r="A39" s="113"/>
      <c r="B39" s="113"/>
      <c r="C39" s="7"/>
      <c r="D39" s="6"/>
      <c r="E39" s="7"/>
      <c r="F39" s="6"/>
      <c r="G39" s="7"/>
      <c r="H39" s="6"/>
      <c r="I39" s="6"/>
      <c r="J39" s="147"/>
      <c r="K39" s="147"/>
      <c r="L39" s="7"/>
      <c r="M39" s="7"/>
      <c r="N39" s="7"/>
      <c r="O39" s="7"/>
    </row>
    <row r="40" spans="1:15" s="2" customFormat="1" ht="20.100000000000001" customHeight="1" x14ac:dyDescent="0.2">
      <c r="A40" s="113"/>
      <c r="B40" s="113"/>
      <c r="C40" s="7"/>
      <c r="D40" s="6"/>
      <c r="E40" s="7"/>
      <c r="F40" s="6"/>
      <c r="G40" s="7"/>
      <c r="H40" s="6"/>
      <c r="I40" s="6"/>
      <c r="J40" s="11"/>
      <c r="K40" s="11"/>
      <c r="L40" s="11"/>
      <c r="M40" s="11"/>
      <c r="N40" s="11"/>
      <c r="O40" s="6"/>
    </row>
    <row r="41" spans="1:15" s="2" customFormat="1" ht="19.899999999999999" customHeight="1" x14ac:dyDescent="0.2">
      <c r="A41" s="113"/>
      <c r="B41" s="113"/>
      <c r="C41" s="7"/>
      <c r="D41" s="6"/>
      <c r="E41" s="7"/>
      <c r="F41" s="6"/>
      <c r="G41" s="7"/>
      <c r="H41" s="6"/>
      <c r="I41" s="6"/>
      <c r="J41" s="138"/>
      <c r="K41" s="138"/>
      <c r="L41" s="138"/>
      <c r="M41" s="138"/>
      <c r="N41" s="138"/>
      <c r="O41" s="138"/>
    </row>
    <row r="42" spans="1:15" s="8" customFormat="1" ht="15.75" x14ac:dyDescent="0.2">
      <c r="A42" s="113"/>
      <c r="B42" s="113"/>
      <c r="C42" s="7"/>
      <c r="D42" s="6"/>
      <c r="E42" s="7"/>
      <c r="F42" s="6"/>
      <c r="G42" s="7"/>
      <c r="H42" s="6"/>
      <c r="I42" s="6"/>
      <c r="J42" s="147"/>
      <c r="K42" s="147"/>
      <c r="L42" s="149"/>
      <c r="M42" s="149"/>
      <c r="N42" s="147"/>
      <c r="O42" s="147"/>
    </row>
    <row r="43" spans="1:15" s="2" customFormat="1" ht="20.100000000000001" customHeight="1" x14ac:dyDescent="0.2">
      <c r="A43" s="113"/>
      <c r="B43" s="113"/>
      <c r="C43" s="7"/>
      <c r="D43" s="6"/>
      <c r="E43" s="7"/>
      <c r="F43" s="6"/>
      <c r="G43" s="7"/>
      <c r="H43" s="6"/>
      <c r="I43" s="6"/>
      <c r="J43" s="147"/>
      <c r="K43" s="147"/>
      <c r="L43" s="59"/>
      <c r="M43" s="59"/>
      <c r="N43" s="59"/>
      <c r="O43" s="59"/>
    </row>
    <row r="44" spans="1:15" s="2" customFormat="1" ht="20.100000000000001" customHeight="1" x14ac:dyDescent="0.2">
      <c r="A44" s="113"/>
      <c r="B44" s="113"/>
      <c r="C44" s="7"/>
      <c r="D44" s="6"/>
      <c r="E44" s="7"/>
      <c r="F44" s="6"/>
      <c r="G44" s="7"/>
      <c r="H44" s="6"/>
      <c r="I44" s="6"/>
      <c r="J44" s="147"/>
      <c r="K44" s="147"/>
      <c r="L44" s="9"/>
      <c r="M44" s="9"/>
      <c r="N44" s="9"/>
      <c r="O44" s="9"/>
    </row>
    <row r="45" spans="1:15" s="2" customFormat="1" ht="20.100000000000001" customHeight="1" x14ac:dyDescent="0.2">
      <c r="A45" s="113"/>
      <c r="B45" s="113"/>
      <c r="C45" s="7"/>
      <c r="D45" s="6"/>
      <c r="E45" s="7"/>
      <c r="F45" s="6"/>
      <c r="G45" s="7"/>
      <c r="H45" s="6"/>
      <c r="I45" s="6"/>
      <c r="J45" s="147"/>
      <c r="K45" s="147"/>
      <c r="L45" s="9"/>
      <c r="M45" s="9"/>
      <c r="N45" s="9"/>
      <c r="O45" s="9"/>
    </row>
    <row r="46" spans="1:15" s="2" customFormat="1" ht="20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6"/>
      <c r="J46" s="147"/>
      <c r="K46" s="147"/>
      <c r="L46" s="9"/>
      <c r="M46" s="9"/>
      <c r="N46" s="9"/>
      <c r="O46" s="9"/>
    </row>
    <row r="47" spans="1:15" s="2" customFormat="1" ht="20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6"/>
      <c r="J47" s="13"/>
      <c r="K47" s="13"/>
      <c r="L47" s="13"/>
      <c r="M47" s="13"/>
      <c r="N47" s="13"/>
      <c r="O47" s="13"/>
    </row>
    <row r="48" spans="1:15" s="2" customFormat="1" x14ac:dyDescent="0.2">
      <c r="A48" s="1"/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  <c r="N48" s="13"/>
      <c r="O48" s="13"/>
    </row>
    <row r="49" spans="1:15" s="2" customFormat="1" x14ac:dyDescent="0.2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  <c r="O49" s="1"/>
    </row>
  </sheetData>
  <mergeCells count="83">
    <mergeCell ref="A44:B44"/>
    <mergeCell ref="J44:K44"/>
    <mergeCell ref="A45:B45"/>
    <mergeCell ref="J45:K45"/>
    <mergeCell ref="J46:K46"/>
    <mergeCell ref="A39:B39"/>
    <mergeCell ref="J39:K39"/>
    <mergeCell ref="A40:B40"/>
    <mergeCell ref="A41:B41"/>
    <mergeCell ref="J41:O41"/>
    <mergeCell ref="A42:B42"/>
    <mergeCell ref="J42:K43"/>
    <mergeCell ref="L42:M42"/>
    <mergeCell ref="N42:O42"/>
    <mergeCell ref="A43:B43"/>
    <mergeCell ref="A38:B38"/>
    <mergeCell ref="J38:K38"/>
    <mergeCell ref="A33:B33"/>
    <mergeCell ref="C33:D33"/>
    <mergeCell ref="E33:F33"/>
    <mergeCell ref="G33:H33"/>
    <mergeCell ref="J33:O33"/>
    <mergeCell ref="A34:B34"/>
    <mergeCell ref="A35:B35"/>
    <mergeCell ref="A36:B36"/>
    <mergeCell ref="J36:K36"/>
    <mergeCell ref="A37:B37"/>
    <mergeCell ref="J37:K37"/>
    <mergeCell ref="A30:B30"/>
    <mergeCell ref="J30:K30"/>
    <mergeCell ref="A31:B31"/>
    <mergeCell ref="J31:K31"/>
    <mergeCell ref="C32:H32"/>
    <mergeCell ref="J32:K32"/>
    <mergeCell ref="A26:B26"/>
    <mergeCell ref="A27:B27"/>
    <mergeCell ref="J27:O27"/>
    <mergeCell ref="A28:B28"/>
    <mergeCell ref="J28:K29"/>
    <mergeCell ref="L28:M28"/>
    <mergeCell ref="N28:O28"/>
    <mergeCell ref="A29:B29"/>
    <mergeCell ref="A21:B22"/>
    <mergeCell ref="C21:D22"/>
    <mergeCell ref="E21:F22"/>
    <mergeCell ref="G21:H22"/>
    <mergeCell ref="A19:B20"/>
    <mergeCell ref="C19:D20"/>
    <mergeCell ref="E19:F20"/>
    <mergeCell ref="G19:H20"/>
    <mergeCell ref="A14:B14"/>
    <mergeCell ref="A15:B18"/>
    <mergeCell ref="C15:D18"/>
    <mergeCell ref="E15:F18"/>
    <mergeCell ref="G15:H18"/>
    <mergeCell ref="J15:K15"/>
    <mergeCell ref="J16:K16"/>
    <mergeCell ref="J17:K17"/>
    <mergeCell ref="J18:K18"/>
    <mergeCell ref="L12:M12"/>
    <mergeCell ref="N12:O12"/>
    <mergeCell ref="J13:K14"/>
    <mergeCell ref="L13:L14"/>
    <mergeCell ref="M13:M14"/>
    <mergeCell ref="N13:N14"/>
    <mergeCell ref="O13:O14"/>
    <mergeCell ref="J11:O11"/>
    <mergeCell ref="J3:K3"/>
    <mergeCell ref="L3:M3"/>
    <mergeCell ref="N3:O3"/>
    <mergeCell ref="J5:K5"/>
    <mergeCell ref="J6:K6"/>
    <mergeCell ref="J7:K7"/>
    <mergeCell ref="J8:K8"/>
    <mergeCell ref="L9:M10"/>
    <mergeCell ref="N9:O10"/>
    <mergeCell ref="A1:B1"/>
    <mergeCell ref="C1:H1"/>
    <mergeCell ref="J1:O1"/>
    <mergeCell ref="A2:B2"/>
    <mergeCell ref="C2:D2"/>
    <mergeCell ref="E2:F2"/>
    <mergeCell ref="G2:H2"/>
  </mergeCells>
  <conditionalFormatting sqref="D7">
    <cfRule type="cellIs" dxfId="30" priority="19" operator="lessThan">
      <formula>9.5</formula>
    </cfRule>
  </conditionalFormatting>
  <conditionalFormatting sqref="F7 H7">
    <cfRule type="cellIs" dxfId="29" priority="18" operator="lessThan">
      <formula>9.5</formula>
    </cfRule>
  </conditionalFormatting>
  <conditionalFormatting sqref="D7 F7 H7">
    <cfRule type="cellIs" dxfId="28" priority="17" operator="greaterThan">
      <formula>10.5</formula>
    </cfRule>
  </conditionalFormatting>
  <conditionalFormatting sqref="D6 F6 H6">
    <cfRule type="cellIs" dxfId="27" priority="16" operator="notEqual">
      <formula>0</formula>
    </cfRule>
  </conditionalFormatting>
  <conditionalFormatting sqref="D8 F8 H8">
    <cfRule type="cellIs" dxfId="26" priority="15" operator="notBetween">
      <formula>400</formula>
      <formula>500</formula>
    </cfRule>
  </conditionalFormatting>
  <conditionalFormatting sqref="D12 F12 H12">
    <cfRule type="cellIs" dxfId="25" priority="14" operator="notBetween">
      <formula>4</formula>
      <formula>8</formula>
    </cfRule>
  </conditionalFormatting>
  <conditionalFormatting sqref="D13 F13 H13">
    <cfRule type="cellIs" dxfId="24" priority="13" operator="lessThan">
      <formula>4</formula>
    </cfRule>
  </conditionalFormatting>
  <conditionalFormatting sqref="M5 O5">
    <cfRule type="cellIs" dxfId="23" priority="12" operator="notEqual">
      <formula>0</formula>
    </cfRule>
  </conditionalFormatting>
  <conditionalFormatting sqref="O6 M6">
    <cfRule type="cellIs" dxfId="22" priority="11" operator="notBetween">
      <formula>9.2</formula>
      <formula>9.5</formula>
    </cfRule>
  </conditionalFormatting>
  <conditionalFormatting sqref="M7 O7">
    <cfRule type="cellIs" dxfId="21" priority="10" operator="lessThan">
      <formula>7.5</formula>
    </cfRule>
  </conditionalFormatting>
  <conditionalFormatting sqref="O8 M8">
    <cfRule type="cellIs" dxfId="20" priority="9" operator="greaterThan">
      <formula>0.02</formula>
    </cfRule>
  </conditionalFormatting>
  <conditionalFormatting sqref="D6">
    <cfRule type="cellIs" dxfId="19" priority="8" operator="lessThan">
      <formula>9.5</formula>
    </cfRule>
  </conditionalFormatting>
  <conditionalFormatting sqref="F6 H6">
    <cfRule type="cellIs" dxfId="18" priority="7" operator="lessThan">
      <formula>9.5</formula>
    </cfRule>
  </conditionalFormatting>
  <conditionalFormatting sqref="D6 F6 H6">
    <cfRule type="cellIs" dxfId="17" priority="6" operator="greaterThan">
      <formula>10.5</formula>
    </cfRule>
  </conditionalFormatting>
  <conditionalFormatting sqref="D5 F5 H5">
    <cfRule type="cellIs" dxfId="16" priority="5" operator="notEqual">
      <formula>0</formula>
    </cfRule>
  </conditionalFormatting>
  <conditionalFormatting sqref="D7 F7 H7">
    <cfRule type="cellIs" dxfId="15" priority="4" operator="notBetween">
      <formula>400</formula>
      <formula>500</formula>
    </cfRule>
  </conditionalFormatting>
  <conditionalFormatting sqref="D11 F11 H11">
    <cfRule type="cellIs" dxfId="14" priority="3" operator="notBetween">
      <formula>4</formula>
      <formula>8</formula>
    </cfRule>
  </conditionalFormatting>
  <conditionalFormatting sqref="D12 F12 H12">
    <cfRule type="cellIs" dxfId="13" priority="2" operator="lessThan">
      <formula>4</formula>
    </cfRule>
  </conditionalFormatting>
  <conditionalFormatting sqref="D14 F14 H14">
    <cfRule type="cellIs" dxfId="12" priority="1" operator="notBetween">
      <formula>10</formula>
      <formula>40</formula>
    </cfRule>
  </conditionalFormatting>
  <printOptions horizontalCentered="1" verticalCentered="1"/>
  <pageMargins left="0" right="0" top="1.5748031496062993" bottom="0" header="0" footer="0"/>
  <pageSetup paperSize="9" scale="45" orientation="landscape" copies="2" r:id="rId1"/>
  <headerFooter alignWithMargins="0">
    <oddFooter>&amp;L&amp;"Arial,Italique"&amp;9Créé par Couturier.C&amp;C&amp;F&amp;R&amp;Z&amp;F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4:T29"/>
  <sheetViews>
    <sheetView zoomScale="80" zoomScaleNormal="80" workbookViewId="0">
      <selection activeCell="S18" sqref="S18"/>
    </sheetView>
  </sheetViews>
  <sheetFormatPr baseColWidth="10" defaultRowHeight="12.75" x14ac:dyDescent="0.2"/>
  <cols>
    <col min="1" max="1" width="3.140625" customWidth="1"/>
    <col min="2" max="2" width="11.42578125" customWidth="1"/>
    <col min="3" max="13" width="7.7109375" customWidth="1"/>
    <col min="14" max="14" width="2.28515625" customWidth="1"/>
    <col min="15" max="15" width="7.28515625" customWidth="1"/>
    <col min="16" max="19" width="9.7109375" customWidth="1"/>
  </cols>
  <sheetData>
    <row r="4" spans="15:19" ht="15" customHeight="1" x14ac:dyDescent="0.2"/>
    <row r="5" spans="15:19" ht="15" customHeight="1" x14ac:dyDescent="0.2"/>
    <row r="6" spans="15:19" ht="15" customHeight="1" thickBot="1" x14ac:dyDescent="0.25"/>
    <row r="7" spans="15:19" ht="22.5" customHeight="1" thickBot="1" x14ac:dyDescent="0.25">
      <c r="O7" s="50" t="s">
        <v>39</v>
      </c>
      <c r="P7" s="51" t="s">
        <v>6</v>
      </c>
      <c r="Q7" s="52" t="s">
        <v>40</v>
      </c>
      <c r="R7" s="53" t="s">
        <v>18</v>
      </c>
      <c r="S7" s="54" t="s">
        <v>12</v>
      </c>
    </row>
    <row r="8" spans="15:19" ht="16.5" customHeight="1" thickBot="1" x14ac:dyDescent="0.25">
      <c r="O8" s="24">
        <f>'1'!A2</f>
        <v>42645</v>
      </c>
      <c r="P8" s="55">
        <f>IF(ISNUMBER('1'!$D$11),'1'!$D$11,NA())</f>
        <v>6.06</v>
      </c>
      <c r="Q8" s="56">
        <f>IF(ISNUMBER('1'!$M$6),'1'!$M$6,NA())</f>
        <v>10.72</v>
      </c>
      <c r="R8" s="57">
        <f>IF(ISNUMBER('1'!$D$14),'1'!$D$14,NA())</f>
        <v>80</v>
      </c>
      <c r="S8" s="58">
        <f>IF(ISNUMBER('1'!$D$7),'1'!$D$7,NA())</f>
        <v>1012</v>
      </c>
    </row>
    <row r="9" spans="15:19" ht="16.5" customHeight="1" thickBot="1" x14ac:dyDescent="0.25">
      <c r="O9" s="24">
        <f>O8+3</f>
        <v>42648</v>
      </c>
      <c r="P9" s="55">
        <f>IF(ISNUMBER('2'!$D$11),'2'!$D$11,NA())</f>
        <v>1.88</v>
      </c>
      <c r="Q9" s="56">
        <f>IF(ISNUMBER('2'!$M$6),'2'!$M$6,NA())</f>
        <v>9.58</v>
      </c>
      <c r="R9" s="57">
        <f>IF(ISNUMBER('2'!$D$14),'2'!$D$14,NA())</f>
        <v>140</v>
      </c>
      <c r="S9" s="58">
        <f>IF(ISNUMBER('2'!$D$7),'2'!$D$7,NA())</f>
        <v>478</v>
      </c>
    </row>
    <row r="10" spans="15:19" ht="16.5" customHeight="1" thickBot="1" x14ac:dyDescent="0.25">
      <c r="O10" s="24">
        <f>O9+3</f>
        <v>42651</v>
      </c>
      <c r="P10" s="55">
        <f>IF(ISNUMBER('3'!$D$11),'3'!$D$11,NA())</f>
        <v>4.9000000000000004</v>
      </c>
      <c r="Q10" s="56">
        <f>IF(ISNUMBER('3'!$M$6),'3'!$M$6,NA())</f>
        <v>10.08</v>
      </c>
      <c r="R10" s="57">
        <f>IF(ISNUMBER('3'!$D$14),'3'!$D$14,NA())</f>
        <v>0</v>
      </c>
      <c r="S10" s="58">
        <f>IF(ISNUMBER('3'!$D$7),'3'!$D$7,NA())</f>
        <v>245</v>
      </c>
    </row>
    <row r="11" spans="15:19" ht="16.5" customHeight="1" thickBot="1" x14ac:dyDescent="0.25">
      <c r="O11" s="24">
        <f>O10+3</f>
        <v>42654</v>
      </c>
      <c r="P11" s="55">
        <f>IF(ISNUMBER('4'!$D$11),'4'!$D$11,NA())</f>
        <v>0.46</v>
      </c>
      <c r="Q11" s="56">
        <f>IF(ISNUMBER('4'!$M$6),'4'!$M$6,NA())</f>
        <v>8.7899999999999991</v>
      </c>
      <c r="R11" s="57">
        <f>IF(ISNUMBER('4'!$D$14),'4'!$D$14,NA())</f>
        <v>0</v>
      </c>
      <c r="S11" s="58">
        <f>IF(ISNUMBER('4'!$D$7),'4'!$D$7,NA())</f>
        <v>15</v>
      </c>
    </row>
    <row r="12" spans="15:19" ht="16.5" customHeight="1" thickBot="1" x14ac:dyDescent="0.25">
      <c r="O12" s="24">
        <f t="shared" ref="O12:O18" si="0">O11+3</f>
        <v>42657</v>
      </c>
      <c r="P12" s="55">
        <f>IF(ISNUMBER('5'!$D$11),'5'!$D$11,NA())</f>
        <v>0.6</v>
      </c>
      <c r="Q12" s="56">
        <f>IF(ISNUMBER('5'!$M$6),'5'!$M$6,NA())</f>
        <v>8.06</v>
      </c>
      <c r="R12" s="57">
        <f>IF(ISNUMBER('5'!$D$14),'5'!$D$14,NA())</f>
        <v>0</v>
      </c>
      <c r="S12" s="58">
        <f>IF(ISNUMBER('5'!$D$7),'5'!$D$7,NA())</f>
        <v>96.6</v>
      </c>
    </row>
    <row r="13" spans="15:19" ht="16.5" customHeight="1" thickBot="1" x14ac:dyDescent="0.25">
      <c r="O13" s="24">
        <f t="shared" si="0"/>
        <v>42660</v>
      </c>
      <c r="P13" s="55">
        <f>IF(ISNUMBER('6'!$D$11),'6'!$D$11,NA())</f>
        <v>0.8</v>
      </c>
      <c r="Q13" s="56">
        <f>IF(ISNUMBER('6'!$M$6),'6'!$M$6,NA())</f>
        <v>8.1199999999999992</v>
      </c>
      <c r="R13" s="57">
        <f>IF(ISNUMBER('6'!$D$14),'6'!$D$14,NA())</f>
        <v>0</v>
      </c>
      <c r="S13" s="58">
        <f>IF(ISNUMBER('6'!$D$7),'6'!$D$7,NA())</f>
        <v>24</v>
      </c>
    </row>
    <row r="14" spans="15:19" ht="16.5" customHeight="1" thickBot="1" x14ac:dyDescent="0.25">
      <c r="O14" s="24">
        <f t="shared" si="0"/>
        <v>42663</v>
      </c>
      <c r="P14" s="55">
        <f>IF(ISNUMBER('7'!$D$11),'7'!$D$11,NA())</f>
        <v>11.3</v>
      </c>
      <c r="Q14" s="56">
        <f>IF(ISNUMBER('7'!$M$6),'7'!$M$6,NA())</f>
        <v>10.67</v>
      </c>
      <c r="R14" s="57">
        <f>IF(ISNUMBER('7'!$D$14),'7'!$D$14,NA())</f>
        <v>250</v>
      </c>
      <c r="S14" s="58">
        <f>IF(ISNUMBER('7'!$D$7),'7'!$D$7,NA())</f>
        <v>2200</v>
      </c>
    </row>
    <row r="15" spans="15:19" ht="16.5" customHeight="1" thickBot="1" x14ac:dyDescent="0.25">
      <c r="O15" s="24">
        <f t="shared" si="0"/>
        <v>42666</v>
      </c>
      <c r="P15" s="55" t="e">
        <f>IF(ISNUMBER('8'!$D$11),'8'!$D$11,NA())</f>
        <v>#N/A</v>
      </c>
      <c r="Q15" s="56" t="e">
        <f>IF(ISNUMBER('8'!$M$6),'8'!$M$6,NA())</f>
        <v>#N/A</v>
      </c>
      <c r="R15" s="57" t="e">
        <f>IF(ISNUMBER('8'!$D$14),'8'!$D$14,NA())</f>
        <v>#N/A</v>
      </c>
      <c r="S15" s="58">
        <f>IF(ISNUMBER('8'!$D$7),'8'!$D$7,NA())</f>
        <v>0</v>
      </c>
    </row>
    <row r="16" spans="15:19" ht="16.5" customHeight="1" thickBot="1" x14ac:dyDescent="0.25">
      <c r="O16" s="24">
        <f t="shared" si="0"/>
        <v>42669</v>
      </c>
      <c r="P16" s="55" t="e">
        <f>IF(ISNUMBER('9'!$D$11),'9'!$D$11,NA())</f>
        <v>#N/A</v>
      </c>
      <c r="Q16" s="56" t="e">
        <f>IF(ISNUMBER('9'!$M$6),'9'!$M$6,NA())</f>
        <v>#N/A</v>
      </c>
      <c r="R16" s="57" t="e">
        <f>IF(ISNUMBER('9'!$D$14),'9'!$D$14,NA())</f>
        <v>#N/A</v>
      </c>
      <c r="S16" s="58" t="e">
        <f>IF(ISNUMBER('9'!$D$7),'9'!$D$7,NA())</f>
        <v>#N/A</v>
      </c>
    </row>
    <row r="17" spans="2:20" ht="16.5" customHeight="1" thickBot="1" x14ac:dyDescent="0.25">
      <c r="O17" s="24">
        <f t="shared" si="0"/>
        <v>42672</v>
      </c>
      <c r="P17" s="55" t="e">
        <f>IF(ISNUMBER('10'!$D$11),'10'!$D$11,NA())</f>
        <v>#N/A</v>
      </c>
      <c r="Q17" s="56" t="e">
        <f>IF(ISNUMBER('10'!$M$6),'10'!$M$6,NA())</f>
        <v>#N/A</v>
      </c>
      <c r="R17" s="57" t="e">
        <f>IF(ISNUMBER('10'!$D$14),'10'!$D$14,NA())</f>
        <v>#N/A</v>
      </c>
      <c r="S17" s="58" t="e">
        <f>IF(ISNUMBER('10'!$D$7),'10'!$D$7,NA())</f>
        <v>#N/A</v>
      </c>
    </row>
    <row r="18" spans="2:20" ht="16.5" customHeight="1" thickBot="1" x14ac:dyDescent="0.25">
      <c r="O18" s="24">
        <f t="shared" si="0"/>
        <v>42675</v>
      </c>
      <c r="P18" s="55" t="e">
        <f>IF(ISNUMBER('11'!$D$11),'11'!$D$11,NA())</f>
        <v>#N/A</v>
      </c>
      <c r="Q18" s="56" t="e">
        <f>IF(ISNUMBER('11'!$M$6),'11'!$M$6,NA())</f>
        <v>#N/A</v>
      </c>
      <c r="R18" s="57" t="e">
        <f>IF(ISNUMBER('11'!$D$14),'11'!$D$14,NA())</f>
        <v>#N/A</v>
      </c>
      <c r="S18" s="58">
        <f>IF(ISNUMBER('11'!$D$7),'11'!$D$7,NA())</f>
        <v>900</v>
      </c>
    </row>
    <row r="20" spans="2:20" x14ac:dyDescent="0.2">
      <c r="R20" s="90"/>
    </row>
    <row r="23" spans="2:20" ht="22.5" customHeight="1" x14ac:dyDescent="0.2"/>
    <row r="24" spans="2:20" ht="13.5" customHeight="1" x14ac:dyDescent="0.2"/>
    <row r="25" spans="2:20" x14ac:dyDescent="0.2">
      <c r="T25" s="90"/>
    </row>
    <row r="28" spans="2:20" x14ac:dyDescent="0.2">
      <c r="B28" s="25"/>
      <c r="C28" s="23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2:20" x14ac:dyDescent="0.2">
      <c r="B29" s="25"/>
      <c r="C29" s="2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</sheetData>
  <conditionalFormatting sqref="P8:P18">
    <cfRule type="expression" dxfId="11" priority="4">
      <formula>ISERROR($P8)</formula>
    </cfRule>
  </conditionalFormatting>
  <conditionalFormatting sqref="Q8:Q18">
    <cfRule type="expression" dxfId="10" priority="3">
      <formula>ISERROR($Q8)</formula>
    </cfRule>
  </conditionalFormatting>
  <conditionalFormatting sqref="R8:R18">
    <cfRule type="expression" dxfId="9" priority="2">
      <formula>ISERROR($R8)</formula>
    </cfRule>
  </conditionalFormatting>
  <conditionalFormatting sqref="S8:S18">
    <cfRule type="expression" dxfId="8" priority="1">
      <formula>ISERROR($S8)</formula>
    </cfRule>
  </conditionalFormatting>
  <pageMargins left="0" right="0" top="0.74803149606299213" bottom="0.74803149606299213" header="0.31496062992125984" footer="0.31496062992125984"/>
  <pageSetup paperSize="9" orientation="landscape" r:id="rId1"/>
  <headerFooter>
    <oddFooter>&amp;L&amp;"Arial,Italique"&amp;9Crée par Couturier.C&amp;C&amp;"Arial,Italique"&amp;9&amp;F&amp;R&amp;"Arial,Italique"&amp;9&amp;Z&amp;F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4:S29"/>
  <sheetViews>
    <sheetView zoomScale="80" zoomScaleNormal="80" workbookViewId="0">
      <selection activeCell="U29" sqref="U29"/>
    </sheetView>
  </sheetViews>
  <sheetFormatPr baseColWidth="10" defaultRowHeight="12.75" x14ac:dyDescent="0.2"/>
  <cols>
    <col min="1" max="1" width="3.140625" customWidth="1"/>
    <col min="2" max="2" width="11.42578125" customWidth="1"/>
    <col min="3" max="13" width="7.7109375" customWidth="1"/>
    <col min="14" max="14" width="2.28515625" customWidth="1"/>
    <col min="15" max="15" width="7.28515625" customWidth="1"/>
    <col min="16" max="19" width="9.7109375" customWidth="1"/>
  </cols>
  <sheetData>
    <row r="4" spans="15:19" ht="15" customHeight="1" x14ac:dyDescent="0.2"/>
    <row r="5" spans="15:19" ht="15" customHeight="1" x14ac:dyDescent="0.2"/>
    <row r="6" spans="15:19" ht="15" customHeight="1" thickBot="1" x14ac:dyDescent="0.25"/>
    <row r="7" spans="15:19" ht="22.5" customHeight="1" thickBot="1" x14ac:dyDescent="0.25">
      <c r="O7" s="50" t="s">
        <v>39</v>
      </c>
      <c r="P7" s="51" t="s">
        <v>6</v>
      </c>
      <c r="Q7" s="52" t="s">
        <v>40</v>
      </c>
      <c r="R7" s="53" t="s">
        <v>18</v>
      </c>
      <c r="S7" s="54" t="s">
        <v>12</v>
      </c>
    </row>
    <row r="8" spans="15:19" ht="16.5" customHeight="1" thickBot="1" x14ac:dyDescent="0.25">
      <c r="O8" s="24">
        <f>'1'!A2</f>
        <v>42645</v>
      </c>
      <c r="P8" s="55">
        <f>IF(ISNUMBER('1'!$F$11),'1'!$F$11,NA())</f>
        <v>5.12</v>
      </c>
      <c r="Q8" s="56">
        <f>IF(ISNUMBER('1'!$M$6),'1'!$M$6,NA())</f>
        <v>10.72</v>
      </c>
      <c r="R8" s="57">
        <f>IF(ISNUMBER('1'!$F$14),'1'!$F$14,NA())</f>
        <v>80</v>
      </c>
      <c r="S8" s="58">
        <f>IF(ISNUMBER('1'!$F$7),'1'!$F$7,NA())</f>
        <v>1069</v>
      </c>
    </row>
    <row r="9" spans="15:19" ht="16.5" customHeight="1" thickBot="1" x14ac:dyDescent="0.25">
      <c r="O9" s="24">
        <f>O8+3</f>
        <v>42648</v>
      </c>
      <c r="P9" s="55">
        <f>IF(ISNUMBER('2'!$F$11),'2'!$F$11,NA())</f>
        <v>5.61</v>
      </c>
      <c r="Q9" s="56">
        <f>IF(ISNUMBER('2'!$M$6),'2'!$M$6,NA())</f>
        <v>9.58</v>
      </c>
      <c r="R9" s="57">
        <f>IF(ISNUMBER('2'!$F$14),'2'!$F$14,NA())</f>
        <v>3</v>
      </c>
      <c r="S9" s="58">
        <f>IF(ISNUMBER('2'!$F$7),'2'!$F$7,NA())</f>
        <v>656</v>
      </c>
    </row>
    <row r="10" spans="15:19" ht="16.5" customHeight="1" thickBot="1" x14ac:dyDescent="0.25">
      <c r="O10" s="24">
        <f>O9+3</f>
        <v>42651</v>
      </c>
      <c r="P10" s="55">
        <f>IF(ISNUMBER('3'!$F$11),'3'!$F$11,NA())</f>
        <v>2.2000000000000002</v>
      </c>
      <c r="Q10" s="56">
        <f>IF(ISNUMBER('3'!$M$6),'3'!$M$6,NA())</f>
        <v>10.08</v>
      </c>
      <c r="R10" s="57">
        <f>IF(ISNUMBER('3'!$F$14),'3'!$F$14,NA())</f>
        <v>0</v>
      </c>
      <c r="S10" s="58">
        <f>IF(ISNUMBER('3'!$F$7),'3'!$F$7,NA())</f>
        <v>11</v>
      </c>
    </row>
    <row r="11" spans="15:19" ht="16.5" customHeight="1" thickBot="1" x14ac:dyDescent="0.25">
      <c r="O11" s="24">
        <f>O10+3</f>
        <v>42654</v>
      </c>
      <c r="P11" s="55">
        <f>IF(ISNUMBER('4'!$F$11),'4'!$F$11,NA())</f>
        <v>0.49</v>
      </c>
      <c r="Q11" s="56">
        <f>IF(ISNUMBER('4'!$M$6),'4'!$M$6,NA())</f>
        <v>8.7899999999999991</v>
      </c>
      <c r="R11" s="57">
        <f>IF(ISNUMBER('4'!$F$14),'4'!$F$14,NA())</f>
        <v>0</v>
      </c>
      <c r="S11" s="58">
        <f>IF(ISNUMBER('4'!$F$7),'4'!$F$7,NA())</f>
        <v>12</v>
      </c>
    </row>
    <row r="12" spans="15:19" ht="16.5" customHeight="1" thickBot="1" x14ac:dyDescent="0.25">
      <c r="O12" s="24">
        <f t="shared" ref="O12:O18" si="0">O11+3</f>
        <v>42657</v>
      </c>
      <c r="P12" s="55">
        <f>IF(ISNUMBER('5'!$F$11),'5'!$F$11,NA())</f>
        <v>0.46</v>
      </c>
      <c r="Q12" s="56">
        <f>IF(ISNUMBER('5'!$M$6),'5'!$M$6,NA())</f>
        <v>8.06</v>
      </c>
      <c r="R12" s="57">
        <f>IF(ISNUMBER('5'!$F$14),'5'!$F$14,NA())</f>
        <v>0</v>
      </c>
      <c r="S12" s="58">
        <f>IF(ISNUMBER('5'!$F$7),'5'!$F$7,NA())</f>
        <v>11.53</v>
      </c>
    </row>
    <row r="13" spans="15:19" ht="16.5" customHeight="1" thickBot="1" x14ac:dyDescent="0.25">
      <c r="O13" s="24">
        <f t="shared" si="0"/>
        <v>42660</v>
      </c>
      <c r="P13" s="55">
        <f>IF(ISNUMBER('6'!$F$11),'6'!$F$11,NA())</f>
        <v>0.49</v>
      </c>
      <c r="Q13" s="56">
        <f>IF(ISNUMBER('6'!$M$6),'6'!$M$6,NA())</f>
        <v>8.1199999999999992</v>
      </c>
      <c r="R13" s="57">
        <f>IF(ISNUMBER('6'!$F$14),'6'!$F$14,NA())</f>
        <v>0</v>
      </c>
      <c r="S13" s="58">
        <f>IF(ISNUMBER('6'!$F$7),'6'!$F$7,NA())</f>
        <v>18</v>
      </c>
    </row>
    <row r="14" spans="15:19" ht="16.5" customHeight="1" thickBot="1" x14ac:dyDescent="0.25">
      <c r="O14" s="24">
        <f t="shared" si="0"/>
        <v>42663</v>
      </c>
      <c r="P14" s="55">
        <f>IF(ISNUMBER('7'!$F$11),'7'!$F$11,NA())</f>
        <v>12.85</v>
      </c>
      <c r="Q14" s="56">
        <f>IF(ISNUMBER('7'!$M$6),'7'!$M$6,NA())</f>
        <v>10.67</v>
      </c>
      <c r="R14" s="57">
        <f>IF(ISNUMBER('7'!$F$14),'7'!$F$14,NA())</f>
        <v>200</v>
      </c>
      <c r="S14" s="58">
        <f>IF(ISNUMBER('7'!$F$7),'7'!$F$7,NA())</f>
        <v>1140</v>
      </c>
    </row>
    <row r="15" spans="15:19" ht="16.5" customHeight="1" thickBot="1" x14ac:dyDescent="0.25">
      <c r="O15" s="24">
        <f t="shared" si="0"/>
        <v>42666</v>
      </c>
      <c r="P15" s="55" t="e">
        <f>IF(ISNUMBER('8'!$F$11),'8'!$F$11,NA())</f>
        <v>#N/A</v>
      </c>
      <c r="Q15" s="56" t="e">
        <f>IF(ISNUMBER('8'!$M$6),'8'!$M$6,NA())</f>
        <v>#N/A</v>
      </c>
      <c r="R15" s="57" t="e">
        <f>IF(ISNUMBER('8'!$F$14),'8'!$F$14,NA())</f>
        <v>#N/A</v>
      </c>
      <c r="S15" s="58" t="e">
        <f>IF(ISNUMBER('8'!$F$7),'8'!$F$7,NA())</f>
        <v>#N/A</v>
      </c>
    </row>
    <row r="16" spans="15:19" ht="16.5" customHeight="1" thickBot="1" x14ac:dyDescent="0.25">
      <c r="O16" s="24">
        <f t="shared" si="0"/>
        <v>42669</v>
      </c>
      <c r="P16" s="55" t="e">
        <f>IF(ISNUMBER('9'!$F$11),'9'!$F$11,NA())</f>
        <v>#N/A</v>
      </c>
      <c r="Q16" s="56" t="e">
        <f>IF(ISNUMBER('9'!$M$6),'9'!$M$6,NA())</f>
        <v>#N/A</v>
      </c>
      <c r="R16" s="57" t="e">
        <f>IF(ISNUMBER('9'!$F$14),'9'!$F$14,NA())</f>
        <v>#N/A</v>
      </c>
      <c r="S16" s="58" t="e">
        <f>IF(ISNUMBER('9'!$F$7),'9'!$F$7,NA())</f>
        <v>#N/A</v>
      </c>
    </row>
    <row r="17" spans="2:19" ht="16.5" customHeight="1" thickBot="1" x14ac:dyDescent="0.25">
      <c r="O17" s="24">
        <f t="shared" si="0"/>
        <v>42672</v>
      </c>
      <c r="P17" s="55" t="e">
        <f>IF(ISNUMBER('10'!$F$11),'10'!$F$11,NA())</f>
        <v>#N/A</v>
      </c>
      <c r="Q17" s="56" t="e">
        <f>IF(ISNUMBER('10'!$M$6),'10'!$M$6,NA())</f>
        <v>#N/A</v>
      </c>
      <c r="R17" s="57" t="e">
        <f>IF(ISNUMBER('10'!$F$14),'10'!$F$14,NA())</f>
        <v>#N/A</v>
      </c>
      <c r="S17" s="58" t="e">
        <f>IF(ISNUMBER('10'!$F$7),'10'!$F$7,NA())</f>
        <v>#N/A</v>
      </c>
    </row>
    <row r="18" spans="2:19" ht="16.5" customHeight="1" thickBot="1" x14ac:dyDescent="0.25">
      <c r="O18" s="24">
        <f t="shared" si="0"/>
        <v>42675</v>
      </c>
      <c r="P18" s="55" t="e">
        <f>IF(ISNUMBER('11'!$F$11),'11'!$F$11,NA())</f>
        <v>#N/A</v>
      </c>
      <c r="Q18" s="56" t="e">
        <f>IF(ISNUMBER('11'!$M$6),'11'!$M$6,NA())</f>
        <v>#N/A</v>
      </c>
      <c r="R18" s="57" t="e">
        <f>IF(ISNUMBER('11'!$F$14),'11'!$F$14,NA())</f>
        <v>#N/A</v>
      </c>
      <c r="S18" s="58" t="e">
        <f>IF(ISNUMBER('11'!$F$7),'11'!$F$7,NA())</f>
        <v>#N/A</v>
      </c>
    </row>
    <row r="23" spans="2:19" ht="22.5" customHeight="1" x14ac:dyDescent="0.2"/>
    <row r="24" spans="2:19" ht="13.5" customHeight="1" x14ac:dyDescent="0.2"/>
    <row r="28" spans="2:19" x14ac:dyDescent="0.2">
      <c r="B28" s="25"/>
      <c r="C28" s="23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2:19" x14ac:dyDescent="0.2">
      <c r="B29" s="25"/>
      <c r="C29" s="2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</sheetData>
  <conditionalFormatting sqref="P8:P18">
    <cfRule type="expression" dxfId="7" priority="4">
      <formula>ISERROR($P8)</formula>
    </cfRule>
  </conditionalFormatting>
  <conditionalFormatting sqref="Q8:Q18">
    <cfRule type="expression" dxfId="6" priority="3">
      <formula>ISERROR($Q8)</formula>
    </cfRule>
  </conditionalFormatting>
  <conditionalFormatting sqref="R8:R18">
    <cfRule type="expression" dxfId="5" priority="2">
      <formula>ISERROR($R8)</formula>
    </cfRule>
  </conditionalFormatting>
  <conditionalFormatting sqref="S8:S18">
    <cfRule type="expression" dxfId="4" priority="1">
      <formula>ISERROR($S8)</formula>
    </cfRule>
  </conditionalFormatting>
  <pageMargins left="0" right="0" top="0.74803149606299213" bottom="0.74803149606299213" header="0.31496062992125984" footer="0.31496062992125984"/>
  <pageSetup paperSize="9" orientation="landscape" r:id="rId1"/>
  <headerFooter>
    <oddFooter>&amp;L&amp;"Arial,Italique"&amp;9Crée par Couturier.C&amp;C&amp;"Arial,Italique"&amp;9&amp;F&amp;R&amp;"Arial,Italique"&amp;9&amp;Z&amp;F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4:S29"/>
  <sheetViews>
    <sheetView zoomScale="80" zoomScaleNormal="80" workbookViewId="0">
      <selection activeCell="P8" sqref="P8"/>
    </sheetView>
  </sheetViews>
  <sheetFormatPr baseColWidth="10" defaultRowHeight="12.75" x14ac:dyDescent="0.2"/>
  <cols>
    <col min="1" max="1" width="3.140625" customWidth="1"/>
    <col min="2" max="2" width="11.42578125" customWidth="1"/>
    <col min="3" max="13" width="7.7109375" customWidth="1"/>
    <col min="14" max="14" width="2.28515625" customWidth="1"/>
    <col min="15" max="15" width="7.28515625" customWidth="1"/>
    <col min="16" max="19" width="9.7109375" customWidth="1"/>
  </cols>
  <sheetData>
    <row r="4" spans="15:19" ht="15" customHeight="1" x14ac:dyDescent="0.2"/>
    <row r="5" spans="15:19" ht="15" customHeight="1" x14ac:dyDescent="0.2"/>
    <row r="6" spans="15:19" ht="15" customHeight="1" thickBot="1" x14ac:dyDescent="0.25"/>
    <row r="7" spans="15:19" ht="22.5" customHeight="1" thickBot="1" x14ac:dyDescent="0.25">
      <c r="O7" s="50" t="s">
        <v>39</v>
      </c>
      <c r="P7" s="51" t="s">
        <v>6</v>
      </c>
      <c r="Q7" s="52" t="s">
        <v>40</v>
      </c>
      <c r="R7" s="53" t="s">
        <v>18</v>
      </c>
      <c r="S7" s="54" t="s">
        <v>12</v>
      </c>
    </row>
    <row r="8" spans="15:19" ht="16.5" customHeight="1" thickBot="1" x14ac:dyDescent="0.25">
      <c r="O8" s="24">
        <f>'1'!A2</f>
        <v>42645</v>
      </c>
      <c r="P8" s="55">
        <f>'1'!H11</f>
        <v>2.4900000000000002</v>
      </c>
      <c r="Q8" s="56">
        <f>'1'!O6</f>
        <v>6.29</v>
      </c>
      <c r="R8" s="57">
        <f>'1'!H14</f>
        <v>0</v>
      </c>
      <c r="S8" s="58">
        <f>'1'!H7</f>
        <v>270</v>
      </c>
    </row>
    <row r="9" spans="15:19" ht="16.5" customHeight="1" thickBot="1" x14ac:dyDescent="0.25">
      <c r="O9" s="24">
        <f>O8+3</f>
        <v>42648</v>
      </c>
      <c r="P9" s="55">
        <f>'2'!H11</f>
        <v>1.62</v>
      </c>
      <c r="Q9" s="56">
        <f>'2'!O6</f>
        <v>9.7100000000000009</v>
      </c>
      <c r="R9" s="57">
        <f>'2'!H14</f>
        <v>160</v>
      </c>
      <c r="S9" s="58">
        <f>'2'!H7</f>
        <v>703</v>
      </c>
    </row>
    <row r="10" spans="15:19" ht="16.5" customHeight="1" thickBot="1" x14ac:dyDescent="0.25">
      <c r="O10" s="24">
        <f>O9+3</f>
        <v>42651</v>
      </c>
      <c r="P10" s="55">
        <f>'3'!H11</f>
        <v>2.0099999999999998</v>
      </c>
      <c r="Q10" s="56">
        <f>'3'!O6</f>
        <v>9.8000000000000007</v>
      </c>
      <c r="R10" s="57">
        <f>'3'!H14</f>
        <v>80</v>
      </c>
      <c r="S10" s="58">
        <f>'3'!H7</f>
        <v>690</v>
      </c>
    </row>
    <row r="11" spans="15:19" ht="16.5" customHeight="1" thickBot="1" x14ac:dyDescent="0.25">
      <c r="O11" s="24">
        <f>O10+3</f>
        <v>42654</v>
      </c>
      <c r="P11" s="55">
        <f>'4'!H11</f>
        <v>2.36</v>
      </c>
      <c r="Q11" s="56">
        <f>'4'!O6</f>
        <v>9.82</v>
      </c>
      <c r="R11" s="57">
        <f>'4'!H14</f>
        <v>15</v>
      </c>
      <c r="S11" s="58">
        <f>'4'!H7</f>
        <v>495</v>
      </c>
    </row>
    <row r="12" spans="15:19" ht="16.5" customHeight="1" thickBot="1" x14ac:dyDescent="0.25">
      <c r="O12" s="24">
        <f t="shared" ref="O12:O18" si="0">O11+3</f>
        <v>42657</v>
      </c>
      <c r="P12" s="55">
        <f>'5'!H11</f>
        <v>0.35</v>
      </c>
      <c r="Q12" s="56">
        <f>'5'!O6</f>
        <v>9.74</v>
      </c>
      <c r="R12" s="57">
        <f>'5'!H14</f>
        <v>60</v>
      </c>
      <c r="S12" s="58">
        <f>'5'!H7</f>
        <v>385</v>
      </c>
    </row>
    <row r="13" spans="15:19" ht="16.5" customHeight="1" thickBot="1" x14ac:dyDescent="0.25">
      <c r="O13" s="24">
        <f t="shared" si="0"/>
        <v>42660</v>
      </c>
      <c r="P13" s="55">
        <f>'6'!H11</f>
        <v>5.2</v>
      </c>
      <c r="Q13" s="56">
        <f>'6'!O6</f>
        <v>9.61</v>
      </c>
      <c r="R13" s="57">
        <f>'6'!H14</f>
        <v>0</v>
      </c>
      <c r="S13" s="58">
        <f>'6'!H7</f>
        <v>312</v>
      </c>
    </row>
    <row r="14" spans="15:19" ht="16.5" customHeight="1" thickBot="1" x14ac:dyDescent="0.25">
      <c r="O14" s="24">
        <f t="shared" si="0"/>
        <v>42663</v>
      </c>
      <c r="P14" s="55">
        <f>'7'!H11</f>
        <v>2.29</v>
      </c>
      <c r="Q14" s="56">
        <f>'7'!O6</f>
        <v>10.7</v>
      </c>
      <c r="R14" s="57">
        <f>'7'!H14</f>
        <v>10</v>
      </c>
      <c r="S14" s="58">
        <f>'7'!H7</f>
        <v>308</v>
      </c>
    </row>
    <row r="15" spans="15:19" ht="16.5" customHeight="1" thickBot="1" x14ac:dyDescent="0.25">
      <c r="O15" s="24">
        <f t="shared" si="0"/>
        <v>42666</v>
      </c>
      <c r="P15" s="55">
        <f>'8'!H11</f>
        <v>0</v>
      </c>
      <c r="Q15" s="56">
        <f>'8'!O6</f>
        <v>0</v>
      </c>
      <c r="R15" s="57">
        <f>'8'!H14</f>
        <v>0</v>
      </c>
      <c r="S15" s="58">
        <f>'8'!H7</f>
        <v>0</v>
      </c>
    </row>
    <row r="16" spans="15:19" ht="16.5" customHeight="1" thickBot="1" x14ac:dyDescent="0.25">
      <c r="O16" s="24">
        <f t="shared" si="0"/>
        <v>42669</v>
      </c>
      <c r="P16" s="55">
        <f>'9'!H11</f>
        <v>0</v>
      </c>
      <c r="Q16" s="56">
        <f>'9'!O6</f>
        <v>0</v>
      </c>
      <c r="R16" s="57">
        <f>'9'!H14</f>
        <v>0</v>
      </c>
      <c r="S16" s="58">
        <f>'9'!H7</f>
        <v>0</v>
      </c>
    </row>
    <row r="17" spans="2:19" ht="16.5" customHeight="1" thickBot="1" x14ac:dyDescent="0.25">
      <c r="O17" s="24">
        <f t="shared" si="0"/>
        <v>42672</v>
      </c>
      <c r="P17" s="55">
        <f>'10'!H11</f>
        <v>0</v>
      </c>
      <c r="Q17" s="56">
        <f>'10'!O6</f>
        <v>0</v>
      </c>
      <c r="R17" s="57">
        <f>'10'!H14</f>
        <v>0</v>
      </c>
      <c r="S17" s="58">
        <f>'10'!H7</f>
        <v>0</v>
      </c>
    </row>
    <row r="18" spans="2:19" ht="16.5" customHeight="1" thickBot="1" x14ac:dyDescent="0.25">
      <c r="O18" s="24">
        <f t="shared" si="0"/>
        <v>42675</v>
      </c>
      <c r="P18" s="55">
        <f>'11'!H11</f>
        <v>0</v>
      </c>
      <c r="Q18" s="56">
        <f>'11'!O6</f>
        <v>0</v>
      </c>
      <c r="R18" s="57">
        <f>'11'!H14</f>
        <v>0</v>
      </c>
      <c r="S18" s="58">
        <f>'11'!H7</f>
        <v>0</v>
      </c>
    </row>
    <row r="23" spans="2:19" ht="22.5" customHeight="1" x14ac:dyDescent="0.2"/>
    <row r="24" spans="2:19" ht="13.5" customHeight="1" x14ac:dyDescent="0.2"/>
    <row r="28" spans="2:19" x14ac:dyDescent="0.2">
      <c r="B28" s="25"/>
      <c r="C28" s="23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2:19" x14ac:dyDescent="0.2">
      <c r="B29" s="25"/>
      <c r="C29" s="2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</sheetData>
  <sheetProtection password="CFC1" sheet="1" objects="1" scenarios="1"/>
  <pageMargins left="0" right="0" top="0.74803149606299213" bottom="0.74803149606299213" header="0.31496062992125984" footer="0.31496062992125984"/>
  <pageSetup paperSize="9" orientation="landscape" r:id="rId1"/>
  <headerFooter>
    <oddFooter>&amp;L&amp;"Arial,Italique"&amp;9Crée par Couturier.C&amp;C&amp;"Arial,Italique"&amp;9&amp;F&amp;R&amp;"Arial,Italique"&amp;9&amp;Z&amp;F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29"/>
  <sheetViews>
    <sheetView tabSelected="1" zoomScale="80" zoomScaleNormal="80" workbookViewId="0">
      <selection activeCell="R40" sqref="R40"/>
    </sheetView>
  </sheetViews>
  <sheetFormatPr baseColWidth="10" defaultRowHeight="12.75" x14ac:dyDescent="0.2"/>
  <cols>
    <col min="1" max="1" width="3.140625" customWidth="1"/>
    <col min="2" max="2" width="11.42578125" customWidth="1"/>
    <col min="3" max="13" width="7.7109375" customWidth="1"/>
    <col min="14" max="14" width="2.28515625" customWidth="1"/>
    <col min="15" max="15" width="7.28515625" customWidth="1"/>
    <col min="16" max="19" width="9.7109375" customWidth="1"/>
  </cols>
  <sheetData>
    <row r="4" spans="15:19" ht="15" customHeight="1" x14ac:dyDescent="0.2"/>
    <row r="5" spans="15:19" ht="15" customHeight="1" x14ac:dyDescent="0.2"/>
    <row r="6" spans="15:19" ht="15" customHeight="1" thickBot="1" x14ac:dyDescent="0.25"/>
    <row r="7" spans="15:19" ht="22.5" customHeight="1" thickBot="1" x14ac:dyDescent="0.25">
      <c r="O7" s="50" t="s">
        <v>39</v>
      </c>
      <c r="P7" s="51" t="s">
        <v>6</v>
      </c>
      <c r="Q7" s="52" t="s">
        <v>40</v>
      </c>
      <c r="R7" s="53" t="s">
        <v>18</v>
      </c>
      <c r="S7" s="54" t="s">
        <v>12</v>
      </c>
    </row>
    <row r="8" spans="15:19" ht="16.5" customHeight="1" thickBot="1" x14ac:dyDescent="0.25">
      <c r="O8" s="24">
        <f>'1'!A2</f>
        <v>42645</v>
      </c>
      <c r="P8" s="55">
        <f>IF(ISNUMBER('1'!$H$11),'1'!$H$11,NA())</f>
        <v>2.4900000000000002</v>
      </c>
      <c r="Q8" s="56">
        <f>IF(ISNUMBER('1'!$O$6),'1'!$O$6,NA())</f>
        <v>6.29</v>
      </c>
      <c r="R8" s="57">
        <f>IF(ISNUMBER('1'!$H$14),'1'!$H$14,NA())</f>
        <v>0</v>
      </c>
      <c r="S8" s="58">
        <f>IF(ISNUMBER('1'!$H$7),'1'!$H$7,NA())</f>
        <v>270</v>
      </c>
    </row>
    <row r="9" spans="15:19" ht="16.5" customHeight="1" thickBot="1" x14ac:dyDescent="0.25">
      <c r="O9" s="24">
        <f>O8+3</f>
        <v>42648</v>
      </c>
      <c r="P9" s="55">
        <f>IF(ISNUMBER('2'!$H$11),'2'!$H$11,NA())</f>
        <v>1.62</v>
      </c>
      <c r="Q9" s="56">
        <f>IF(ISNUMBER('2'!$O$6),'2'!$O$6,NA())</f>
        <v>9.7100000000000009</v>
      </c>
      <c r="R9" s="57">
        <f>IF(ISNUMBER('2'!$H$14),'2'!$H$14,NA())</f>
        <v>160</v>
      </c>
      <c r="S9" s="58">
        <f>IF(ISNUMBER('2'!$H$7),'2'!$H$7,NA())</f>
        <v>703</v>
      </c>
    </row>
    <row r="10" spans="15:19" ht="16.5" customHeight="1" thickBot="1" x14ac:dyDescent="0.25">
      <c r="O10" s="24">
        <f>O9+3</f>
        <v>42651</v>
      </c>
      <c r="P10" s="55">
        <f>IF(ISNUMBER('3'!$H$11),'3'!$H$11,NA())</f>
        <v>2.0099999999999998</v>
      </c>
      <c r="Q10" s="56">
        <f>IF(ISNUMBER('3'!$O$6),'3'!$O$6,NA())</f>
        <v>9.8000000000000007</v>
      </c>
      <c r="R10" s="57">
        <f>IF(ISNUMBER('3'!$H$14),'3'!$H$14,NA())</f>
        <v>80</v>
      </c>
      <c r="S10" s="58">
        <f>IF(ISNUMBER('3'!$H$7),'3'!$H$7,NA())</f>
        <v>690</v>
      </c>
    </row>
    <row r="11" spans="15:19" ht="16.5" customHeight="1" thickBot="1" x14ac:dyDescent="0.25">
      <c r="O11" s="24">
        <f>O10+3</f>
        <v>42654</v>
      </c>
      <c r="P11" s="55">
        <f>IF(ISNUMBER('4'!$H$11),'4'!$H$11,NA())</f>
        <v>2.36</v>
      </c>
      <c r="Q11" s="56">
        <f>IF(ISNUMBER('4'!$O$6),'4'!$O$6,NA())</f>
        <v>9.82</v>
      </c>
      <c r="R11" s="57">
        <f>IF(ISNUMBER('4'!$H$14),'4'!$H$14,NA())</f>
        <v>15</v>
      </c>
      <c r="S11" s="58">
        <f>IF(ISNUMBER('4'!$H$7),'4'!$H$7,NA())</f>
        <v>495</v>
      </c>
    </row>
    <row r="12" spans="15:19" ht="16.5" customHeight="1" thickBot="1" x14ac:dyDescent="0.25">
      <c r="O12" s="24">
        <f t="shared" ref="O12:O18" si="0">O11+3</f>
        <v>42657</v>
      </c>
      <c r="P12" s="55">
        <f>IF(ISNUMBER('5'!$H$11),'5'!$H$11,NA())</f>
        <v>0.35</v>
      </c>
      <c r="Q12" s="56">
        <f>IF(ISNUMBER('5'!$O$6),'5'!$O$6,NA())</f>
        <v>9.74</v>
      </c>
      <c r="R12" s="57">
        <f>IF(ISNUMBER('5'!$H$14),'5'!$H$14,NA())</f>
        <v>60</v>
      </c>
      <c r="S12" s="58">
        <f>IF(ISNUMBER('5'!$H$7),'5'!$H$7,NA())</f>
        <v>385</v>
      </c>
    </row>
    <row r="13" spans="15:19" ht="16.5" customHeight="1" thickBot="1" x14ac:dyDescent="0.25">
      <c r="O13" s="24">
        <f t="shared" si="0"/>
        <v>42660</v>
      </c>
      <c r="P13" s="55">
        <f>IF(ISNUMBER('6'!$H$11),'6'!$H$11,NA())</f>
        <v>5.2</v>
      </c>
      <c r="Q13" s="56">
        <f>IF(ISNUMBER('6'!$O$6),'6'!$O$6,NA())</f>
        <v>9.61</v>
      </c>
      <c r="R13" s="57">
        <f>IF(ISNUMBER('6'!$H$14),'6'!$H$14,NA())</f>
        <v>0</v>
      </c>
      <c r="S13" s="58">
        <f>IF(ISNUMBER('6'!$H$7),'6'!$H$7,NA())</f>
        <v>312</v>
      </c>
    </row>
    <row r="14" spans="15:19" ht="16.5" customHeight="1" thickBot="1" x14ac:dyDescent="0.25">
      <c r="O14" s="24">
        <f t="shared" si="0"/>
        <v>42663</v>
      </c>
      <c r="P14" s="55">
        <f>IF(ISNUMBER('7'!$H$11),'7'!$H$11,NA())</f>
        <v>2.29</v>
      </c>
      <c r="Q14" s="56">
        <f>IF(ISNUMBER('7'!$O$6),'7'!$O$6,NA())</f>
        <v>10.7</v>
      </c>
      <c r="R14" s="57">
        <f>IF(ISNUMBER('7'!$H$14),'7'!$H$14,NA())</f>
        <v>10</v>
      </c>
      <c r="S14" s="58">
        <f>IF(ISNUMBER('7'!$H$7),'7'!$H$7,NA())</f>
        <v>308</v>
      </c>
    </row>
    <row r="15" spans="15:19" ht="16.5" customHeight="1" thickBot="1" x14ac:dyDescent="0.25">
      <c r="O15" s="24">
        <f t="shared" si="0"/>
        <v>42666</v>
      </c>
      <c r="P15" s="55" t="e">
        <f>IF(ISNUMBER('8'!$H$11),'8'!$H$11,NA())</f>
        <v>#N/A</v>
      </c>
      <c r="Q15" s="56" t="e">
        <f>IF(ISNUMBER('8'!$O$6),'8'!$O$6,NA())</f>
        <v>#N/A</v>
      </c>
      <c r="R15" s="57" t="e">
        <f>IF(ISNUMBER('8'!$H$14),'8'!$H$14,NA())</f>
        <v>#N/A</v>
      </c>
      <c r="S15" s="58" t="e">
        <f>IF(ISNUMBER('8'!$H$7),'8'!$H$7,NA())</f>
        <v>#N/A</v>
      </c>
    </row>
    <row r="16" spans="15:19" ht="16.5" customHeight="1" thickBot="1" x14ac:dyDescent="0.25">
      <c r="O16" s="24">
        <f t="shared" si="0"/>
        <v>42669</v>
      </c>
      <c r="P16" s="55" t="e">
        <f>IF(ISNUMBER('9'!$H$11),'9'!$H$11,NA())</f>
        <v>#N/A</v>
      </c>
      <c r="Q16" s="56" t="e">
        <f>IF(ISNUMBER('9'!$O$6),'9'!$O$6,NA())</f>
        <v>#N/A</v>
      </c>
      <c r="R16" s="57" t="e">
        <f>IF(ISNUMBER('9'!$H$14),'9'!$H$14,NA())</f>
        <v>#N/A</v>
      </c>
      <c r="S16" s="58" t="e">
        <f>IF(ISNUMBER('9'!$H$7),'9'!$H$7,NA())</f>
        <v>#N/A</v>
      </c>
    </row>
    <row r="17" spans="2:19" ht="16.5" customHeight="1" thickBot="1" x14ac:dyDescent="0.25">
      <c r="O17" s="24">
        <f t="shared" si="0"/>
        <v>42672</v>
      </c>
      <c r="P17" s="55" t="e">
        <f>IF(ISNUMBER('10'!$H$11),'10'!$H$11,NA())</f>
        <v>#N/A</v>
      </c>
      <c r="Q17" s="56" t="e">
        <f>IF(ISNUMBER('10'!$O$6),'10'!$O$6,NA())</f>
        <v>#N/A</v>
      </c>
      <c r="R17" s="57" t="e">
        <f>IF(ISNUMBER('10'!$H$14),'10'!$H$14,NA())</f>
        <v>#N/A</v>
      </c>
      <c r="S17" s="58" t="e">
        <f>IF(ISNUMBER('10'!$H$7),'10'!$H$7,NA())</f>
        <v>#N/A</v>
      </c>
    </row>
    <row r="18" spans="2:19" ht="16.5" customHeight="1" thickBot="1" x14ac:dyDescent="0.25">
      <c r="O18" s="24">
        <f t="shared" si="0"/>
        <v>42675</v>
      </c>
      <c r="P18" s="55" t="e">
        <f>IF(ISNUMBER('11'!$H$11),'11'!$H$11,NA())</f>
        <v>#N/A</v>
      </c>
      <c r="Q18" s="56" t="e">
        <f>IF(ISNUMBER('11'!$O$6),'11'!$O$6,NA())</f>
        <v>#N/A</v>
      </c>
      <c r="R18" s="57" t="e">
        <f>IF(ISNUMBER('11'!$H$14),'11'!$H$14,NA())</f>
        <v>#N/A</v>
      </c>
      <c r="S18" s="58" t="e">
        <f>IF(ISNUMBER('11'!$H$7),'11'!$H$7,NA())</f>
        <v>#N/A</v>
      </c>
    </row>
    <row r="23" spans="2:19" ht="22.5" customHeight="1" x14ac:dyDescent="0.2"/>
    <row r="24" spans="2:19" ht="13.5" customHeight="1" x14ac:dyDescent="0.2"/>
    <row r="28" spans="2:19" x14ac:dyDescent="0.2">
      <c r="B28" s="25"/>
      <c r="C28" s="23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2:19" x14ac:dyDescent="0.2">
      <c r="B29" s="25"/>
      <c r="C29" s="23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</sheetData>
  <conditionalFormatting sqref="P8:P18">
    <cfRule type="expression" dxfId="3" priority="4">
      <formula>ISERROR($P8)</formula>
    </cfRule>
  </conditionalFormatting>
  <conditionalFormatting sqref="Q8:Q18">
    <cfRule type="expression" dxfId="2" priority="3">
      <formula>ISERROR($Q8)</formula>
    </cfRule>
  </conditionalFormatting>
  <conditionalFormatting sqref="R8:R18">
    <cfRule type="expression" dxfId="1" priority="2">
      <formula>ISERROR($R8)</formula>
    </cfRule>
  </conditionalFormatting>
  <conditionalFormatting sqref="S8:S18">
    <cfRule type="expression" dxfId="0" priority="1">
      <formula>ISERROR($S8)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49"/>
  <sheetViews>
    <sheetView zoomScale="60" zoomScaleNormal="60" workbookViewId="0">
      <pane ySplit="2" topLeftCell="A3" activePane="bottomLeft" state="frozen"/>
      <selection pane="bottomLeft" activeCell="D6" sqref="D6"/>
    </sheetView>
  </sheetViews>
  <sheetFormatPr baseColWidth="10" defaultColWidth="11.42578125" defaultRowHeight="12.75" x14ac:dyDescent="0.2"/>
  <cols>
    <col min="1" max="1" width="7.28515625" style="1" customWidth="1"/>
    <col min="2" max="2" width="17.140625" style="1" customWidth="1"/>
    <col min="3" max="3" width="22.7109375" style="1" customWidth="1"/>
    <col min="4" max="4" width="18.7109375" style="1" customWidth="1"/>
    <col min="5" max="5" width="22.7109375" style="1" customWidth="1"/>
    <col min="6" max="6" width="18.7109375" style="1" customWidth="1"/>
    <col min="7" max="7" width="22.7109375" style="1" customWidth="1"/>
    <col min="8" max="8" width="18.7109375" style="1" customWidth="1"/>
    <col min="9" max="9" width="3.7109375" style="1" customWidth="1"/>
    <col min="10" max="10" width="12.7109375" style="1" customWidth="1"/>
    <col min="11" max="11" width="15" style="1" customWidth="1"/>
    <col min="12" max="15" width="18.7109375" style="1" customWidth="1"/>
    <col min="16" max="16" width="4.7109375" style="1" customWidth="1"/>
    <col min="17" max="17" width="4.140625" style="1" customWidth="1"/>
    <col min="18" max="16384" width="11.42578125" style="1"/>
  </cols>
  <sheetData>
    <row r="1" spans="1:17" ht="19.899999999999999" customHeight="1" thickBot="1" x14ac:dyDescent="0.25">
      <c r="A1" s="114" t="s">
        <v>39</v>
      </c>
      <c r="B1" s="115"/>
      <c r="C1" s="99" t="s">
        <v>20</v>
      </c>
      <c r="D1" s="100"/>
      <c r="E1" s="100"/>
      <c r="F1" s="100"/>
      <c r="G1" s="100"/>
      <c r="H1" s="100"/>
      <c r="I1" s="3"/>
      <c r="J1" s="91" t="s">
        <v>30</v>
      </c>
      <c r="K1" s="92"/>
      <c r="L1" s="92"/>
      <c r="M1" s="92"/>
      <c r="N1" s="92"/>
      <c r="O1" s="93"/>
    </row>
    <row r="2" spans="1:17" ht="20.100000000000001" customHeight="1" thickBot="1" x14ac:dyDescent="0.25">
      <c r="A2" s="154">
        <f>'1'!A2:B2+3</f>
        <v>42648</v>
      </c>
      <c r="B2" s="155"/>
      <c r="C2" s="97" t="s">
        <v>9</v>
      </c>
      <c r="D2" s="98"/>
      <c r="E2" s="97" t="s">
        <v>10</v>
      </c>
      <c r="F2" s="98"/>
      <c r="G2" s="97" t="s">
        <v>11</v>
      </c>
      <c r="H2" s="98"/>
      <c r="I2" s="4"/>
      <c r="J2" s="5"/>
      <c r="K2" s="27"/>
      <c r="L2" s="5" t="s">
        <v>21</v>
      </c>
      <c r="M2" s="31"/>
      <c r="N2" s="5" t="s">
        <v>22</v>
      </c>
      <c r="O2" s="27"/>
    </row>
    <row r="3" spans="1:17" ht="20.100000000000001" customHeight="1" thickBot="1" x14ac:dyDescent="0.25">
      <c r="A3" s="32" t="s">
        <v>31</v>
      </c>
      <c r="B3" s="62">
        <v>1</v>
      </c>
      <c r="C3" s="47" t="s">
        <v>0</v>
      </c>
      <c r="D3" s="48" t="s">
        <v>1</v>
      </c>
      <c r="E3" s="47" t="s">
        <v>0</v>
      </c>
      <c r="F3" s="48" t="s">
        <v>1</v>
      </c>
      <c r="G3" s="47" t="s">
        <v>0</v>
      </c>
      <c r="H3" s="49" t="s">
        <v>1</v>
      </c>
      <c r="I3" s="30"/>
      <c r="J3" s="101" t="s">
        <v>42</v>
      </c>
      <c r="K3" s="102"/>
      <c r="L3" s="103">
        <v>1077</v>
      </c>
      <c r="M3" s="104"/>
      <c r="N3" s="103">
        <v>1783</v>
      </c>
      <c r="O3" s="104"/>
    </row>
    <row r="4" spans="1:17" ht="20.100000000000001" customHeight="1" x14ac:dyDescent="0.2">
      <c r="A4" s="33" t="s">
        <v>2</v>
      </c>
      <c r="B4" s="34"/>
      <c r="C4" s="35" t="s">
        <v>3</v>
      </c>
      <c r="D4" s="63">
        <v>0.3</v>
      </c>
      <c r="E4" s="35" t="s">
        <v>3</v>
      </c>
      <c r="F4" s="63">
        <v>0.3</v>
      </c>
      <c r="G4" s="35" t="s">
        <v>3</v>
      </c>
      <c r="H4" s="63">
        <v>0</v>
      </c>
      <c r="I4" s="29"/>
      <c r="J4" s="37"/>
      <c r="K4" s="38"/>
      <c r="L4" s="39" t="s">
        <v>0</v>
      </c>
      <c r="M4" s="40" t="s">
        <v>1</v>
      </c>
      <c r="N4" s="39" t="s">
        <v>0</v>
      </c>
      <c r="O4" s="41" t="s">
        <v>1</v>
      </c>
    </row>
    <row r="5" spans="1:17" ht="20.100000000000001" customHeight="1" x14ac:dyDescent="0.2">
      <c r="A5" s="33" t="s">
        <v>8</v>
      </c>
      <c r="B5" s="34"/>
      <c r="C5" s="35" t="s">
        <v>23</v>
      </c>
      <c r="D5" s="63">
        <v>0</v>
      </c>
      <c r="E5" s="35" t="s">
        <v>23</v>
      </c>
      <c r="F5" s="63">
        <v>0</v>
      </c>
      <c r="G5" s="35" t="s">
        <v>23</v>
      </c>
      <c r="H5" s="63">
        <v>0</v>
      </c>
      <c r="I5" s="28"/>
      <c r="J5" s="130" t="s">
        <v>8</v>
      </c>
      <c r="K5" s="131"/>
      <c r="L5" s="35" t="s">
        <v>23</v>
      </c>
      <c r="M5" s="66">
        <v>0</v>
      </c>
      <c r="N5" s="35" t="s">
        <v>23</v>
      </c>
      <c r="O5" s="63">
        <v>0</v>
      </c>
    </row>
    <row r="6" spans="1:17" ht="20.100000000000001" customHeight="1" x14ac:dyDescent="0.2">
      <c r="A6" s="33" t="s">
        <v>13</v>
      </c>
      <c r="B6" s="34"/>
      <c r="C6" s="35" t="s">
        <v>14</v>
      </c>
      <c r="D6" s="64">
        <v>9.9499999999999993</v>
      </c>
      <c r="E6" s="35" t="s">
        <v>14</v>
      </c>
      <c r="F6" s="63">
        <v>10.82</v>
      </c>
      <c r="G6" s="35" t="s">
        <v>14</v>
      </c>
      <c r="H6" s="63">
        <v>10.52</v>
      </c>
      <c r="I6" s="28"/>
      <c r="J6" s="130" t="s">
        <v>13</v>
      </c>
      <c r="K6" s="131"/>
      <c r="L6" s="35" t="s">
        <v>24</v>
      </c>
      <c r="M6" s="66">
        <v>9.58</v>
      </c>
      <c r="N6" s="35" t="s">
        <v>24</v>
      </c>
      <c r="O6" s="63">
        <v>9.7100000000000009</v>
      </c>
    </row>
    <row r="7" spans="1:17" ht="20.100000000000001" customHeight="1" x14ac:dyDescent="0.2">
      <c r="A7" s="33" t="s">
        <v>12</v>
      </c>
      <c r="B7" s="34"/>
      <c r="C7" s="35" t="s">
        <v>15</v>
      </c>
      <c r="D7" s="65">
        <v>478</v>
      </c>
      <c r="E7" s="35" t="s">
        <v>15</v>
      </c>
      <c r="F7" s="65">
        <v>656</v>
      </c>
      <c r="G7" s="35" t="s">
        <v>15</v>
      </c>
      <c r="H7" s="65">
        <v>703</v>
      </c>
      <c r="I7" s="28"/>
      <c r="J7" s="130" t="s">
        <v>12</v>
      </c>
      <c r="K7" s="131"/>
      <c r="L7" s="35" t="s">
        <v>34</v>
      </c>
      <c r="M7" s="66">
        <v>21.7</v>
      </c>
      <c r="N7" s="35" t="s">
        <v>34</v>
      </c>
      <c r="O7" s="63">
        <v>210</v>
      </c>
      <c r="Q7" s="15"/>
    </row>
    <row r="8" spans="1:17" ht="20.100000000000001" customHeight="1" thickBot="1" x14ac:dyDescent="0.25">
      <c r="A8" s="33" t="s">
        <v>16</v>
      </c>
      <c r="B8" s="34"/>
      <c r="C8" s="35" t="s">
        <v>15</v>
      </c>
      <c r="D8" s="65">
        <v>222</v>
      </c>
      <c r="E8" s="35" t="s">
        <v>15</v>
      </c>
      <c r="F8" s="65">
        <v>94</v>
      </c>
      <c r="G8" s="35" t="s">
        <v>15</v>
      </c>
      <c r="H8" s="65">
        <v>543</v>
      </c>
      <c r="I8" s="28"/>
      <c r="J8" s="132" t="s">
        <v>25</v>
      </c>
      <c r="K8" s="133"/>
      <c r="L8" s="42" t="s">
        <v>41</v>
      </c>
      <c r="M8" s="67">
        <v>5.0999999999999997E-2</v>
      </c>
      <c r="N8" s="42" t="s">
        <v>41</v>
      </c>
      <c r="O8" s="68">
        <v>8.6999999999999994E-2</v>
      </c>
      <c r="Q8" s="15"/>
    </row>
    <row r="9" spans="1:17" ht="20.100000000000001" customHeight="1" x14ac:dyDescent="0.2">
      <c r="A9" s="33" t="s">
        <v>4</v>
      </c>
      <c r="B9" s="34"/>
      <c r="C9" s="35"/>
      <c r="D9" s="63">
        <v>3</v>
      </c>
      <c r="E9" s="35"/>
      <c r="F9" s="63">
        <v>7</v>
      </c>
      <c r="G9" s="35"/>
      <c r="H9" s="63">
        <v>3</v>
      </c>
      <c r="I9" s="28"/>
      <c r="J9" s="43"/>
      <c r="K9" s="44"/>
      <c r="L9" s="105" t="str">
        <f>IF(ISNUMBER(M6),IF(M6&gt;9.5,"PH haut, baisser 1826",IF(AND(M6&gt;-1,M6&lt;9.2),"PH bas, augmenter 1826","")),"")</f>
        <v>PH haut, baisser 1826</v>
      </c>
      <c r="M9" s="106"/>
      <c r="N9" s="105" t="str">
        <f>IF(ISNUMBER(O6),IF(O6&gt;9.5,"PH haut, baisser 1826",IF(AND(O6&gt;-1,O6&lt;9.2),"PH bas, augmenter 1826","")),"")</f>
        <v>PH haut, baisser 1826</v>
      </c>
      <c r="O9" s="106"/>
      <c r="Q9" s="15"/>
    </row>
    <row r="10" spans="1:17" ht="20.100000000000001" customHeight="1" thickBot="1" x14ac:dyDescent="0.25">
      <c r="A10" s="33" t="s">
        <v>5</v>
      </c>
      <c r="B10" s="34"/>
      <c r="C10" s="35"/>
      <c r="D10" s="63">
        <v>8</v>
      </c>
      <c r="E10" s="35"/>
      <c r="F10" s="63">
        <v>13</v>
      </c>
      <c r="G10" s="35"/>
      <c r="H10" s="63">
        <v>10</v>
      </c>
      <c r="I10" s="28"/>
      <c r="J10" s="45"/>
      <c r="K10" s="46"/>
      <c r="L10" s="107"/>
      <c r="M10" s="108"/>
      <c r="N10" s="107"/>
      <c r="O10" s="108"/>
    </row>
    <row r="11" spans="1:17" ht="20.100000000000001" customHeight="1" x14ac:dyDescent="0.2">
      <c r="A11" s="33" t="s">
        <v>6</v>
      </c>
      <c r="B11" s="34"/>
      <c r="C11" s="35" t="s">
        <v>32</v>
      </c>
      <c r="D11" s="63">
        <v>1.88</v>
      </c>
      <c r="E11" s="35" t="s">
        <v>32</v>
      </c>
      <c r="F11" s="63">
        <v>5.61</v>
      </c>
      <c r="G11" s="35" t="s">
        <v>32</v>
      </c>
      <c r="H11" s="63">
        <v>1.62</v>
      </c>
      <c r="I11" s="28"/>
      <c r="J11" s="94" t="s">
        <v>26</v>
      </c>
      <c r="K11" s="95"/>
      <c r="L11" s="95"/>
      <c r="M11" s="95"/>
      <c r="N11" s="95"/>
      <c r="O11" s="96"/>
    </row>
    <row r="12" spans="1:17" ht="20.100000000000001" customHeight="1" x14ac:dyDescent="0.2">
      <c r="A12" s="33" t="s">
        <v>7</v>
      </c>
      <c r="B12" s="34"/>
      <c r="C12" s="35" t="s">
        <v>33</v>
      </c>
      <c r="D12" s="63">
        <v>0.23</v>
      </c>
      <c r="E12" s="35" t="s">
        <v>33</v>
      </c>
      <c r="F12" s="63">
        <v>3</v>
      </c>
      <c r="G12" s="35" t="s">
        <v>33</v>
      </c>
      <c r="H12" s="63">
        <v>5.0999999999999997E-2</v>
      </c>
      <c r="I12" s="28"/>
      <c r="J12" s="75"/>
      <c r="K12" s="76"/>
      <c r="L12" s="150" t="s">
        <v>21</v>
      </c>
      <c r="M12" s="151"/>
      <c r="N12" s="152" t="s">
        <v>22</v>
      </c>
      <c r="O12" s="151"/>
    </row>
    <row r="13" spans="1:17" ht="20.100000000000001" customHeight="1" x14ac:dyDescent="0.2">
      <c r="A13" s="33" t="s">
        <v>17</v>
      </c>
      <c r="B13" s="34"/>
      <c r="C13" s="35"/>
      <c r="D13" s="36">
        <f>IF(ISERROR(D12/D10),"",D12/D10)</f>
        <v>2.8750000000000001E-2</v>
      </c>
      <c r="E13" s="35"/>
      <c r="F13" s="36">
        <f>IF(ISERROR(F12/F10),"",F12/F10)</f>
        <v>0.23076923076923078</v>
      </c>
      <c r="G13" s="35"/>
      <c r="H13" s="36">
        <f>IF(ISERROR(H12/H10),"",H12/H10)</f>
        <v>5.0999999999999995E-3</v>
      </c>
      <c r="I13" s="28"/>
      <c r="J13" s="134" t="s">
        <v>27</v>
      </c>
      <c r="K13" s="135"/>
      <c r="L13" s="141" t="s">
        <v>28</v>
      </c>
      <c r="M13" s="143" t="s">
        <v>29</v>
      </c>
      <c r="N13" s="141" t="s">
        <v>28</v>
      </c>
      <c r="O13" s="143" t="s">
        <v>29</v>
      </c>
    </row>
    <row r="14" spans="1:17" ht="20.100000000000001" customHeight="1" thickBot="1" x14ac:dyDescent="0.25">
      <c r="A14" s="124" t="s">
        <v>18</v>
      </c>
      <c r="B14" s="125"/>
      <c r="C14" s="79" t="s">
        <v>19</v>
      </c>
      <c r="D14" s="80">
        <v>140</v>
      </c>
      <c r="E14" s="79" t="s">
        <v>19</v>
      </c>
      <c r="F14" s="80">
        <v>3</v>
      </c>
      <c r="G14" s="79" t="s">
        <v>19</v>
      </c>
      <c r="H14" s="80">
        <v>160</v>
      </c>
      <c r="I14" s="28"/>
      <c r="J14" s="136"/>
      <c r="K14" s="137"/>
      <c r="L14" s="142"/>
      <c r="M14" s="144"/>
      <c r="N14" s="142"/>
      <c r="O14" s="144"/>
      <c r="P14" s="18"/>
    </row>
    <row r="15" spans="1:17" ht="20.100000000000001" customHeight="1" x14ac:dyDescent="0.2">
      <c r="A15" s="118" t="s">
        <v>6</v>
      </c>
      <c r="B15" s="119"/>
      <c r="C15" s="126" t="str">
        <f>IF(ISNUMBER(D11),IF(D11&gt;8,"PO4 haut, baisser 77271 en tenant compte du PO4 TTH 2",IF(AND(D11&gt;-1,D11&lt;4),"PO4 bas, augmenter 77271 en tenant compte du PO4 TTH 2","")),"")</f>
        <v>PO4 bas, augmenter 77271 en tenant compte du PO4 TTH 2</v>
      </c>
      <c r="D15" s="106"/>
      <c r="E15" s="126" t="str">
        <f>IF(ISNUMBER(F11),IF(F11&gt;8,"PO4 haut, baisser 77271 en tenant compte du PO4 TTH 1",IF(AND(F11&gt;-1,F11&lt;4),"PO4 bas, augmenter 77271 en tenant compte du PO4 TTH 1","")),"")</f>
        <v/>
      </c>
      <c r="F15" s="106"/>
      <c r="G15" s="126" t="str">
        <f>IF(ISNUMBER(H11),IF(H11&gt;8,"PO4 haut, baisser 77271",IF(AND(H11&gt;-1,H11&lt;4),"PO4 bas, augmenter 77271","")),"")</f>
        <v>PO4 bas, augmenter 77271</v>
      </c>
      <c r="H15" s="106"/>
      <c r="I15" s="28"/>
      <c r="J15" s="139" t="s">
        <v>37</v>
      </c>
      <c r="K15" s="140"/>
      <c r="L15" s="83" t="s">
        <v>43</v>
      </c>
      <c r="M15" s="88">
        <v>55</v>
      </c>
      <c r="N15" s="85" t="s">
        <v>45</v>
      </c>
      <c r="O15" s="88">
        <v>70</v>
      </c>
      <c r="P15" s="17"/>
    </row>
    <row r="16" spans="1:17" ht="20.100000000000001" customHeight="1" x14ac:dyDescent="0.2">
      <c r="A16" s="120"/>
      <c r="B16" s="121"/>
      <c r="C16" s="127"/>
      <c r="D16" s="128"/>
      <c r="E16" s="127"/>
      <c r="F16" s="128"/>
      <c r="G16" s="127"/>
      <c r="H16" s="128"/>
      <c r="I16" s="28"/>
      <c r="J16" s="139" t="s">
        <v>36</v>
      </c>
      <c r="K16" s="140"/>
      <c r="L16" s="83" t="s">
        <v>44</v>
      </c>
      <c r="M16" s="88">
        <v>55</v>
      </c>
      <c r="N16" s="85" t="s">
        <v>44</v>
      </c>
      <c r="O16" s="88">
        <v>80</v>
      </c>
      <c r="P16" s="17"/>
    </row>
    <row r="17" spans="1:16" ht="19.899999999999999" customHeight="1" thickBot="1" x14ac:dyDescent="0.25">
      <c r="A17" s="120"/>
      <c r="B17" s="121"/>
      <c r="C17" s="127"/>
      <c r="D17" s="128"/>
      <c r="E17" s="127"/>
      <c r="F17" s="128"/>
      <c r="G17" s="127"/>
      <c r="H17" s="128"/>
      <c r="I17" s="28"/>
      <c r="J17" s="139" t="s">
        <v>35</v>
      </c>
      <c r="K17" s="153"/>
      <c r="L17" s="86" t="s">
        <v>43</v>
      </c>
      <c r="M17" s="89">
        <v>45</v>
      </c>
      <c r="N17" s="85" t="s">
        <v>43</v>
      </c>
      <c r="O17" s="89">
        <v>70</v>
      </c>
      <c r="P17" s="17"/>
    </row>
    <row r="18" spans="1:16" ht="19.899999999999999" customHeight="1" thickBot="1" x14ac:dyDescent="0.25">
      <c r="A18" s="122"/>
      <c r="B18" s="123"/>
      <c r="C18" s="129"/>
      <c r="D18" s="108"/>
      <c r="E18" s="129"/>
      <c r="F18" s="108"/>
      <c r="G18" s="129"/>
      <c r="H18" s="108"/>
      <c r="I18" s="28"/>
      <c r="J18" s="145" t="s">
        <v>38</v>
      </c>
      <c r="K18" s="146"/>
      <c r="L18" s="71"/>
      <c r="M18" s="71"/>
      <c r="N18" s="71"/>
      <c r="O18" s="72"/>
      <c r="P18" s="17"/>
    </row>
    <row r="19" spans="1:16" ht="40.15" customHeight="1" x14ac:dyDescent="0.2">
      <c r="A19" s="118" t="s">
        <v>18</v>
      </c>
      <c r="B19" s="119"/>
      <c r="C19" s="126" t="str">
        <f>IF(ISNUMBER(D14),IF(D14&gt;40,"Sulfite haut, baisser 77216 en tenant compte des Sulfites TTH 2",IF(AND(D14&gt;-1,D14&lt;10),"Sulfites bas, augmenter 77216 en tenant compte des Sulfites TTH 2","")),"")</f>
        <v>Sulfite haut, baisser 77216 en tenant compte des Sulfites TTH 2</v>
      </c>
      <c r="D19" s="106"/>
      <c r="E19" s="126" t="str">
        <f>IF(ISNUMBER(F14),IF(F14&gt;40,"Sulfite haut, baisser 77216 en tenant compte des Sulfites TTH 1",IF(AND(F14&gt;-1,F14&lt;10),"Sulfites bas, augmenter 77216 en tenant compte des Sulfites TTH 1","")),"")</f>
        <v>Sulfites bas, augmenter 77216 en tenant compte des Sulfites TTH 1</v>
      </c>
      <c r="F19" s="106"/>
      <c r="G19" s="126" t="str">
        <f>IF(ISNUMBER(H14),IF(H14&gt;40,"Sulfite haut, baisser 77216",IF(AND(H14&gt;-1,H14&lt;10),"Sulfites bas, augmenter 77216","")),"")</f>
        <v>Sulfite haut, baisser 77216</v>
      </c>
      <c r="H19" s="106"/>
      <c r="I19" s="16"/>
      <c r="J19" s="73"/>
      <c r="K19" s="73"/>
      <c r="L19" s="73"/>
      <c r="M19" s="73"/>
      <c r="N19" s="73"/>
      <c r="O19" s="74"/>
    </row>
    <row r="20" spans="1:16" s="2" customFormat="1" ht="40.15" customHeight="1" thickBot="1" x14ac:dyDescent="0.25">
      <c r="A20" s="122"/>
      <c r="B20" s="123"/>
      <c r="C20" s="129"/>
      <c r="D20" s="108"/>
      <c r="E20" s="129"/>
      <c r="F20" s="108"/>
      <c r="G20" s="129"/>
      <c r="H20" s="108"/>
      <c r="I20" s="16"/>
      <c r="J20" s="73"/>
      <c r="K20" s="73"/>
      <c r="L20" s="73"/>
      <c r="M20" s="73"/>
      <c r="N20" s="73"/>
      <c r="O20" s="74"/>
    </row>
    <row r="21" spans="1:16" s="2" customFormat="1" ht="40.15" customHeight="1" x14ac:dyDescent="0.2">
      <c r="A21" s="109" t="s">
        <v>12</v>
      </c>
      <c r="B21" s="110"/>
      <c r="C21" s="126" t="str">
        <f>IF(ISNUMBER(D7),IF(D7&gt;500,"Conductivité élevée, augmenter la purge",IF(AND(D7&gt;-1,D7&lt;400),"Conductivité basse, diminuer la purge","")),"")</f>
        <v/>
      </c>
      <c r="D21" s="106"/>
      <c r="E21" s="126" t="str">
        <f>IF(ISNUMBER(F7),IF(F7&gt;500,"Conductivité élevée, augmenter la purge",IF(AND(F7&gt;-1,F7&lt;400),"Conductivité basse, diminuer la purge","")),"")</f>
        <v>Conductivité élevée, augmenter la purge</v>
      </c>
      <c r="F21" s="106"/>
      <c r="G21" s="126" t="str">
        <f>IF(ISNUMBER(H7),IF(H7&gt;500,"Conductivité élevée, augmenter la purge",IF(AND(H7&gt;-1,H7&lt;400),"Conductivité basse, diminuer la purge","")),"")</f>
        <v>Conductivité élevée, augmenter la purge</v>
      </c>
      <c r="H21" s="106"/>
      <c r="I21" s="16"/>
      <c r="J21" s="73"/>
      <c r="K21" s="73"/>
      <c r="L21" s="73"/>
      <c r="M21" s="73"/>
      <c r="N21" s="73"/>
      <c r="O21" s="74"/>
    </row>
    <row r="22" spans="1:16" s="2" customFormat="1" ht="40.15" customHeight="1" thickBot="1" x14ac:dyDescent="0.25">
      <c r="A22" s="111"/>
      <c r="B22" s="112"/>
      <c r="C22" s="129"/>
      <c r="D22" s="108"/>
      <c r="E22" s="129"/>
      <c r="F22" s="108"/>
      <c r="G22" s="129"/>
      <c r="H22" s="108"/>
      <c r="I22" s="16"/>
      <c r="J22" s="73"/>
      <c r="K22" s="73"/>
      <c r="L22" s="73"/>
      <c r="M22" s="73"/>
      <c r="N22" s="73"/>
      <c r="O22" s="74"/>
    </row>
    <row r="23" spans="1:16" s="2" customFormat="1" ht="31.9" customHeight="1" x14ac:dyDescent="0.2">
      <c r="A23" s="14"/>
      <c r="B23" s="14"/>
      <c r="C23" s="14"/>
      <c r="D23" s="14"/>
      <c r="E23" s="14"/>
      <c r="F23" s="14"/>
      <c r="G23" s="14"/>
      <c r="H23" s="14"/>
      <c r="I23" s="81"/>
      <c r="J23" s="71"/>
      <c r="K23" s="71"/>
      <c r="L23" s="71"/>
      <c r="M23" s="71"/>
      <c r="N23" s="71"/>
      <c r="O23" s="71"/>
    </row>
    <row r="24" spans="1:16" s="2" customFormat="1" ht="31.9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s="2" customFormat="1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s="2" customFormat="1" ht="20.100000000000001" customHeight="1" x14ac:dyDescent="0.2">
      <c r="A26" s="113"/>
      <c r="B26" s="113"/>
      <c r="C26" s="7"/>
      <c r="D26" s="6"/>
      <c r="E26" s="7"/>
      <c r="F26" s="6"/>
      <c r="G26" s="7"/>
      <c r="H26" s="6"/>
      <c r="I26" s="14"/>
      <c r="J26" s="14"/>
      <c r="K26" s="14"/>
      <c r="L26" s="14"/>
      <c r="M26" s="14"/>
      <c r="N26" s="14"/>
      <c r="O26" s="14"/>
    </row>
    <row r="27" spans="1:16" s="2" customFormat="1" ht="20.100000000000001" customHeight="1" x14ac:dyDescent="0.2">
      <c r="A27" s="113"/>
      <c r="B27" s="113"/>
      <c r="C27" s="7"/>
      <c r="D27" s="6"/>
      <c r="E27" s="7"/>
      <c r="F27" s="6"/>
      <c r="G27" s="7"/>
      <c r="H27" s="6"/>
      <c r="I27" s="14"/>
      <c r="J27" s="138"/>
      <c r="K27" s="138"/>
      <c r="L27" s="138"/>
      <c r="M27" s="138"/>
      <c r="N27" s="138"/>
      <c r="O27" s="138"/>
    </row>
    <row r="28" spans="1:16" s="2" customFormat="1" ht="20.100000000000001" customHeight="1" x14ac:dyDescent="0.2">
      <c r="A28" s="113"/>
      <c r="B28" s="113"/>
      <c r="C28" s="7"/>
      <c r="D28" s="6"/>
      <c r="E28" s="7"/>
      <c r="F28" s="6"/>
      <c r="G28" s="7"/>
      <c r="H28" s="6"/>
      <c r="I28" s="6"/>
      <c r="J28" s="147"/>
      <c r="K28" s="147"/>
      <c r="L28" s="149"/>
      <c r="M28" s="149"/>
      <c r="N28" s="147"/>
      <c r="O28" s="147"/>
    </row>
    <row r="29" spans="1:16" s="2" customFormat="1" ht="20.100000000000001" customHeight="1" x14ac:dyDescent="0.2">
      <c r="A29" s="113"/>
      <c r="B29" s="113"/>
      <c r="C29" s="7"/>
      <c r="D29" s="6"/>
      <c r="E29" s="7"/>
      <c r="F29" s="6"/>
      <c r="G29" s="7"/>
      <c r="H29" s="6"/>
      <c r="I29" s="6"/>
      <c r="J29" s="147"/>
      <c r="K29" s="147"/>
      <c r="L29" s="59"/>
      <c r="M29" s="59"/>
      <c r="N29" s="59"/>
      <c r="O29" s="59"/>
    </row>
    <row r="30" spans="1:16" s="2" customFormat="1" ht="20.100000000000001" customHeight="1" x14ac:dyDescent="0.2">
      <c r="A30" s="113"/>
      <c r="B30" s="113"/>
      <c r="C30" s="7"/>
      <c r="D30" s="6"/>
      <c r="E30" s="7"/>
      <c r="F30" s="6"/>
      <c r="G30" s="7"/>
      <c r="H30" s="6"/>
      <c r="I30" s="6"/>
      <c r="J30" s="147"/>
      <c r="K30" s="147"/>
      <c r="L30" s="9"/>
      <c r="M30" s="9"/>
      <c r="N30" s="9"/>
      <c r="O30" s="9"/>
    </row>
    <row r="31" spans="1:16" s="2" customFormat="1" ht="20.100000000000001" customHeight="1" x14ac:dyDescent="0.2">
      <c r="A31" s="113"/>
      <c r="B31" s="113"/>
      <c r="C31" s="7"/>
      <c r="D31" s="6"/>
      <c r="E31" s="7"/>
      <c r="F31" s="6"/>
      <c r="G31" s="7"/>
      <c r="H31" s="6"/>
      <c r="I31" s="6"/>
      <c r="J31" s="147"/>
      <c r="K31" s="147"/>
      <c r="L31" s="9"/>
      <c r="M31" s="9"/>
      <c r="N31" s="9"/>
      <c r="O31" s="9"/>
    </row>
    <row r="32" spans="1:16" s="2" customFormat="1" ht="20.100000000000001" customHeight="1" x14ac:dyDescent="0.2">
      <c r="A32" s="61"/>
      <c r="B32" s="12"/>
      <c r="C32" s="148"/>
      <c r="D32" s="148"/>
      <c r="E32" s="148"/>
      <c r="F32" s="148"/>
      <c r="G32" s="148"/>
      <c r="H32" s="148"/>
      <c r="I32" s="6"/>
      <c r="J32" s="147"/>
      <c r="K32" s="147"/>
      <c r="L32" s="9"/>
      <c r="M32" s="9"/>
      <c r="N32" s="9"/>
      <c r="O32" s="9"/>
    </row>
    <row r="33" spans="1:15" s="2" customFormat="1" ht="20.100000000000001" customHeight="1" x14ac:dyDescent="0.2">
      <c r="A33" s="113"/>
      <c r="B33" s="113"/>
      <c r="C33" s="138"/>
      <c r="D33" s="138"/>
      <c r="E33" s="138"/>
      <c r="F33" s="138"/>
      <c r="G33" s="138"/>
      <c r="H33" s="138"/>
      <c r="I33" s="6"/>
      <c r="J33" s="148"/>
      <c r="K33" s="148"/>
      <c r="L33" s="148"/>
      <c r="M33" s="148"/>
      <c r="N33" s="148"/>
      <c r="O33" s="148"/>
    </row>
    <row r="34" spans="1:15" s="2" customFormat="1" ht="20.100000000000001" customHeight="1" x14ac:dyDescent="0.2">
      <c r="A34" s="113"/>
      <c r="B34" s="113"/>
      <c r="C34" s="59"/>
      <c r="D34" s="59"/>
      <c r="E34" s="59"/>
      <c r="F34" s="59"/>
      <c r="G34" s="59"/>
      <c r="H34" s="59"/>
      <c r="I34" s="61"/>
      <c r="J34" s="60"/>
      <c r="K34" s="26"/>
      <c r="L34" s="60"/>
      <c r="M34" s="26"/>
      <c r="N34" s="60"/>
      <c r="O34" s="26"/>
    </row>
    <row r="35" spans="1:15" s="2" customFormat="1" ht="20.100000000000001" customHeight="1" x14ac:dyDescent="0.2">
      <c r="A35" s="113"/>
      <c r="B35" s="113"/>
      <c r="C35" s="7"/>
      <c r="D35" s="6"/>
      <c r="E35" s="7"/>
      <c r="F35" s="6"/>
      <c r="G35" s="7"/>
      <c r="H35" s="6"/>
      <c r="I35" s="60"/>
      <c r="J35" s="9"/>
      <c r="K35" s="9"/>
      <c r="L35" s="59"/>
      <c r="M35" s="59"/>
      <c r="N35" s="59"/>
      <c r="O35" s="59"/>
    </row>
    <row r="36" spans="1:15" s="2" customFormat="1" ht="20.100000000000001" customHeight="1" x14ac:dyDescent="0.2">
      <c r="A36" s="113"/>
      <c r="B36" s="113"/>
      <c r="C36" s="7"/>
      <c r="D36" s="6"/>
      <c r="E36" s="7"/>
      <c r="F36" s="6"/>
      <c r="G36" s="7"/>
      <c r="H36" s="6"/>
      <c r="I36" s="9"/>
      <c r="J36" s="147"/>
      <c r="K36" s="147"/>
      <c r="L36" s="7"/>
      <c r="M36" s="10"/>
      <c r="N36" s="7"/>
      <c r="O36" s="10"/>
    </row>
    <row r="37" spans="1:15" s="2" customFormat="1" ht="20.100000000000001" customHeight="1" x14ac:dyDescent="0.2">
      <c r="A37" s="113"/>
      <c r="B37" s="113"/>
      <c r="C37" s="7"/>
      <c r="D37" s="6"/>
      <c r="E37" s="7"/>
      <c r="F37" s="6"/>
      <c r="G37" s="7"/>
      <c r="H37" s="6"/>
      <c r="I37" s="6"/>
      <c r="J37" s="147"/>
      <c r="K37" s="147"/>
      <c r="L37" s="7"/>
      <c r="M37" s="10"/>
      <c r="N37" s="7"/>
      <c r="O37" s="10"/>
    </row>
    <row r="38" spans="1:15" s="2" customFormat="1" ht="20.100000000000001" customHeight="1" x14ac:dyDescent="0.2">
      <c r="A38" s="113"/>
      <c r="B38" s="113"/>
      <c r="C38" s="7"/>
      <c r="D38" s="6"/>
      <c r="E38" s="7"/>
      <c r="F38" s="6"/>
      <c r="G38" s="7"/>
      <c r="H38" s="6"/>
      <c r="I38" s="6"/>
      <c r="J38" s="147"/>
      <c r="K38" s="147"/>
      <c r="L38" s="7"/>
      <c r="M38" s="10"/>
      <c r="N38" s="7"/>
      <c r="O38" s="10"/>
    </row>
    <row r="39" spans="1:15" s="2" customFormat="1" ht="20.100000000000001" customHeight="1" x14ac:dyDescent="0.2">
      <c r="A39" s="113"/>
      <c r="B39" s="113"/>
      <c r="C39" s="7"/>
      <c r="D39" s="6"/>
      <c r="E39" s="7"/>
      <c r="F39" s="6"/>
      <c r="G39" s="7"/>
      <c r="H39" s="6"/>
      <c r="I39" s="6"/>
      <c r="J39" s="147"/>
      <c r="K39" s="147"/>
      <c r="L39" s="7"/>
      <c r="M39" s="7"/>
      <c r="N39" s="7"/>
      <c r="O39" s="7"/>
    </row>
    <row r="40" spans="1:15" s="2" customFormat="1" ht="20.100000000000001" customHeight="1" x14ac:dyDescent="0.2">
      <c r="A40" s="113"/>
      <c r="B40" s="113"/>
      <c r="C40" s="7"/>
      <c r="D40" s="6"/>
      <c r="E40" s="7"/>
      <c r="F40" s="6"/>
      <c r="G40" s="7"/>
      <c r="H40" s="6"/>
      <c r="I40" s="6"/>
      <c r="J40" s="11"/>
      <c r="K40" s="11"/>
      <c r="L40" s="11"/>
      <c r="M40" s="11"/>
      <c r="N40" s="11"/>
      <c r="O40" s="6"/>
    </row>
    <row r="41" spans="1:15" s="2" customFormat="1" ht="19.899999999999999" customHeight="1" x14ac:dyDescent="0.2">
      <c r="A41" s="113"/>
      <c r="B41" s="113"/>
      <c r="C41" s="7"/>
      <c r="D41" s="6"/>
      <c r="E41" s="7"/>
      <c r="F41" s="6"/>
      <c r="G41" s="7"/>
      <c r="H41" s="6"/>
      <c r="I41" s="6"/>
      <c r="J41" s="138"/>
      <c r="K41" s="138"/>
      <c r="L41" s="138"/>
      <c r="M41" s="138"/>
      <c r="N41" s="138"/>
      <c r="O41" s="138"/>
    </row>
    <row r="42" spans="1:15" s="8" customFormat="1" ht="15.75" x14ac:dyDescent="0.2">
      <c r="A42" s="113"/>
      <c r="B42" s="113"/>
      <c r="C42" s="7"/>
      <c r="D42" s="6"/>
      <c r="E42" s="7"/>
      <c r="F42" s="6"/>
      <c r="G42" s="7"/>
      <c r="H42" s="6"/>
      <c r="I42" s="6"/>
      <c r="J42" s="147"/>
      <c r="K42" s="147"/>
      <c r="L42" s="149"/>
      <c r="M42" s="149"/>
      <c r="N42" s="147"/>
      <c r="O42" s="147"/>
    </row>
    <row r="43" spans="1:15" s="2" customFormat="1" ht="20.100000000000001" customHeight="1" x14ac:dyDescent="0.2">
      <c r="A43" s="113"/>
      <c r="B43" s="113"/>
      <c r="C43" s="7"/>
      <c r="D43" s="6"/>
      <c r="E43" s="7"/>
      <c r="F43" s="6"/>
      <c r="G43" s="7"/>
      <c r="H43" s="6"/>
      <c r="I43" s="6"/>
      <c r="J43" s="147"/>
      <c r="K43" s="147"/>
      <c r="L43" s="59"/>
      <c r="M43" s="59"/>
      <c r="N43" s="59"/>
      <c r="O43" s="59"/>
    </row>
    <row r="44" spans="1:15" s="2" customFormat="1" ht="20.100000000000001" customHeight="1" x14ac:dyDescent="0.2">
      <c r="A44" s="113"/>
      <c r="B44" s="113"/>
      <c r="C44" s="7"/>
      <c r="D44" s="6"/>
      <c r="E44" s="7"/>
      <c r="F44" s="6"/>
      <c r="G44" s="7"/>
      <c r="H44" s="6"/>
      <c r="I44" s="6"/>
      <c r="J44" s="147"/>
      <c r="K44" s="147"/>
      <c r="L44" s="9"/>
      <c r="M44" s="9"/>
      <c r="N44" s="9"/>
      <c r="O44" s="9"/>
    </row>
    <row r="45" spans="1:15" s="2" customFormat="1" ht="20.100000000000001" customHeight="1" x14ac:dyDescent="0.2">
      <c r="A45" s="113"/>
      <c r="B45" s="113"/>
      <c r="C45" s="7"/>
      <c r="D45" s="6"/>
      <c r="E45" s="7"/>
      <c r="F45" s="6"/>
      <c r="G45" s="7"/>
      <c r="H45" s="6"/>
      <c r="I45" s="6"/>
      <c r="J45" s="147"/>
      <c r="K45" s="147"/>
      <c r="L45" s="9"/>
      <c r="M45" s="9"/>
      <c r="N45" s="9"/>
      <c r="O45" s="9"/>
    </row>
    <row r="46" spans="1:15" s="2" customFormat="1" ht="20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6"/>
      <c r="J46" s="147"/>
      <c r="K46" s="147"/>
      <c r="L46" s="9"/>
      <c r="M46" s="9"/>
      <c r="N46" s="9"/>
      <c r="O46" s="9"/>
    </row>
    <row r="47" spans="1:15" s="2" customFormat="1" ht="20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6"/>
      <c r="J47" s="13"/>
      <c r="K47" s="13"/>
      <c r="L47" s="13"/>
      <c r="M47" s="13"/>
      <c r="N47" s="13"/>
      <c r="O47" s="13"/>
    </row>
    <row r="48" spans="1:15" s="2" customFormat="1" x14ac:dyDescent="0.2">
      <c r="A48" s="1"/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  <c r="N48" s="13"/>
      <c r="O48" s="13"/>
    </row>
    <row r="49" spans="1:15" s="2" customFormat="1" x14ac:dyDescent="0.2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  <c r="O49" s="1"/>
    </row>
  </sheetData>
  <mergeCells count="83">
    <mergeCell ref="A44:B44"/>
    <mergeCell ref="J44:K44"/>
    <mergeCell ref="A45:B45"/>
    <mergeCell ref="J45:K45"/>
    <mergeCell ref="J46:K46"/>
    <mergeCell ref="A39:B39"/>
    <mergeCell ref="J39:K39"/>
    <mergeCell ref="A40:B40"/>
    <mergeCell ref="A41:B41"/>
    <mergeCell ref="J41:O41"/>
    <mergeCell ref="A42:B42"/>
    <mergeCell ref="J42:K43"/>
    <mergeCell ref="L42:M42"/>
    <mergeCell ref="N42:O42"/>
    <mergeCell ref="A43:B43"/>
    <mergeCell ref="A38:B38"/>
    <mergeCell ref="J38:K38"/>
    <mergeCell ref="A33:B33"/>
    <mergeCell ref="C33:D33"/>
    <mergeCell ref="E33:F33"/>
    <mergeCell ref="G33:H33"/>
    <mergeCell ref="J33:O33"/>
    <mergeCell ref="A34:B34"/>
    <mergeCell ref="A35:B35"/>
    <mergeCell ref="A36:B36"/>
    <mergeCell ref="J36:K36"/>
    <mergeCell ref="A37:B37"/>
    <mergeCell ref="J37:K37"/>
    <mergeCell ref="A30:B30"/>
    <mergeCell ref="J30:K30"/>
    <mergeCell ref="A31:B31"/>
    <mergeCell ref="J31:K31"/>
    <mergeCell ref="C32:H32"/>
    <mergeCell ref="J32:K32"/>
    <mergeCell ref="A26:B26"/>
    <mergeCell ref="A27:B27"/>
    <mergeCell ref="J27:O27"/>
    <mergeCell ref="A28:B28"/>
    <mergeCell ref="J28:K29"/>
    <mergeCell ref="L28:M28"/>
    <mergeCell ref="N28:O28"/>
    <mergeCell ref="A29:B29"/>
    <mergeCell ref="A21:B22"/>
    <mergeCell ref="C21:D22"/>
    <mergeCell ref="E21:F22"/>
    <mergeCell ref="G21:H22"/>
    <mergeCell ref="A19:B20"/>
    <mergeCell ref="C19:D20"/>
    <mergeCell ref="E19:F20"/>
    <mergeCell ref="G19:H20"/>
    <mergeCell ref="A14:B14"/>
    <mergeCell ref="A15:B18"/>
    <mergeCell ref="C15:D18"/>
    <mergeCell ref="E15:F18"/>
    <mergeCell ref="G15:H18"/>
    <mergeCell ref="J15:K15"/>
    <mergeCell ref="J16:K16"/>
    <mergeCell ref="J17:K17"/>
    <mergeCell ref="J18:K18"/>
    <mergeCell ref="L12:M12"/>
    <mergeCell ref="N12:O12"/>
    <mergeCell ref="J13:K14"/>
    <mergeCell ref="L13:L14"/>
    <mergeCell ref="M13:M14"/>
    <mergeCell ref="N13:N14"/>
    <mergeCell ref="O13:O14"/>
    <mergeCell ref="J11:O11"/>
    <mergeCell ref="J3:K3"/>
    <mergeCell ref="L3:M3"/>
    <mergeCell ref="N3:O3"/>
    <mergeCell ref="J5:K5"/>
    <mergeCell ref="J6:K6"/>
    <mergeCell ref="J7:K7"/>
    <mergeCell ref="J8:K8"/>
    <mergeCell ref="L9:M10"/>
    <mergeCell ref="N9:O10"/>
    <mergeCell ref="A1:B1"/>
    <mergeCell ref="C1:H1"/>
    <mergeCell ref="J1:O1"/>
    <mergeCell ref="A2:B2"/>
    <mergeCell ref="C2:D2"/>
    <mergeCell ref="E2:F2"/>
    <mergeCell ref="G2:H2"/>
  </mergeCells>
  <conditionalFormatting sqref="D7">
    <cfRule type="cellIs" dxfId="201" priority="19" operator="lessThan">
      <formula>9.5</formula>
    </cfRule>
  </conditionalFormatting>
  <conditionalFormatting sqref="F7 H7">
    <cfRule type="cellIs" dxfId="200" priority="18" operator="lessThan">
      <formula>9.5</formula>
    </cfRule>
  </conditionalFormatting>
  <conditionalFormatting sqref="D7 F7 H7">
    <cfRule type="cellIs" dxfId="199" priority="17" operator="greaterThan">
      <formula>10.5</formula>
    </cfRule>
  </conditionalFormatting>
  <conditionalFormatting sqref="D6 F6 H6">
    <cfRule type="cellIs" dxfId="198" priority="16" operator="notEqual">
      <formula>0</formula>
    </cfRule>
  </conditionalFormatting>
  <conditionalFormatting sqref="D8 F8 H8">
    <cfRule type="cellIs" dxfId="197" priority="15" operator="notBetween">
      <formula>400</formula>
      <formula>500</formula>
    </cfRule>
  </conditionalFormatting>
  <conditionalFormatting sqref="D12 F12 H12">
    <cfRule type="cellIs" dxfId="196" priority="14" operator="notBetween">
      <formula>4</formula>
      <formula>8</formula>
    </cfRule>
  </conditionalFormatting>
  <conditionalFormatting sqref="D13 F13 H13">
    <cfRule type="cellIs" dxfId="195" priority="13" operator="lessThan">
      <formula>4</formula>
    </cfRule>
  </conditionalFormatting>
  <conditionalFormatting sqref="M5 O5">
    <cfRule type="cellIs" dxfId="194" priority="12" operator="notEqual">
      <formula>0</formula>
    </cfRule>
  </conditionalFormatting>
  <conditionalFormatting sqref="O6 M6">
    <cfRule type="cellIs" dxfId="193" priority="11" operator="notBetween">
      <formula>9.2</formula>
      <formula>9.5</formula>
    </cfRule>
  </conditionalFormatting>
  <conditionalFormatting sqref="M7 O7">
    <cfRule type="cellIs" dxfId="192" priority="10" operator="lessThan">
      <formula>7.5</formula>
    </cfRule>
  </conditionalFormatting>
  <conditionalFormatting sqref="O8 M8">
    <cfRule type="cellIs" dxfId="191" priority="9" operator="greaterThan">
      <formula>0.02</formula>
    </cfRule>
  </conditionalFormatting>
  <conditionalFormatting sqref="D6">
    <cfRule type="cellIs" dxfId="190" priority="8" operator="lessThan">
      <formula>9.5</formula>
    </cfRule>
  </conditionalFormatting>
  <conditionalFormatting sqref="F6 H6">
    <cfRule type="cellIs" dxfId="189" priority="7" operator="lessThan">
      <formula>9.5</formula>
    </cfRule>
  </conditionalFormatting>
  <conditionalFormatting sqref="D6 F6 H6">
    <cfRule type="cellIs" dxfId="188" priority="6" operator="greaterThan">
      <formula>10.5</formula>
    </cfRule>
  </conditionalFormatting>
  <conditionalFormatting sqref="D5 F5 H5">
    <cfRule type="cellIs" dxfId="187" priority="5" operator="notEqual">
      <formula>0</formula>
    </cfRule>
  </conditionalFormatting>
  <conditionalFormatting sqref="D7 F7 H7">
    <cfRule type="cellIs" dxfId="186" priority="4" operator="notBetween">
      <formula>400</formula>
      <formula>500</formula>
    </cfRule>
  </conditionalFormatting>
  <conditionalFormatting sqref="D11 F11 H11">
    <cfRule type="cellIs" dxfId="185" priority="3" operator="notBetween">
      <formula>4</formula>
      <formula>8</formula>
    </cfRule>
  </conditionalFormatting>
  <conditionalFormatting sqref="D12 F12 H12">
    <cfRule type="cellIs" dxfId="184" priority="2" operator="lessThan">
      <formula>4</formula>
    </cfRule>
  </conditionalFormatting>
  <conditionalFormatting sqref="D14 F14 H14">
    <cfRule type="cellIs" dxfId="183" priority="1" operator="notBetween">
      <formula>10</formula>
      <formula>40</formula>
    </cfRule>
  </conditionalFormatting>
  <printOptions horizontalCentered="1" verticalCentered="1"/>
  <pageMargins left="0" right="0" top="1.5748031496062993" bottom="0" header="0" footer="0"/>
  <pageSetup paperSize="9" scale="45" orientation="landscape" copies="2" r:id="rId1"/>
  <headerFooter alignWithMargins="0">
    <oddFooter>&amp;L&amp;"Arial,Italique"&amp;9Créé par Couturier.C&amp;C&amp;F&amp;R&amp;Z&amp;F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Q49"/>
  <sheetViews>
    <sheetView zoomScale="60" zoomScaleNormal="60" workbookViewId="0">
      <pane ySplit="2" topLeftCell="A3" activePane="bottomLeft" state="frozen"/>
      <selection pane="bottomLeft" activeCell="N9" sqref="N9:O10"/>
    </sheetView>
  </sheetViews>
  <sheetFormatPr baseColWidth="10" defaultColWidth="11.42578125" defaultRowHeight="12.75" x14ac:dyDescent="0.2"/>
  <cols>
    <col min="1" max="1" width="7.28515625" style="1" customWidth="1"/>
    <col min="2" max="2" width="17.140625" style="1" customWidth="1"/>
    <col min="3" max="3" width="22.7109375" style="1" customWidth="1"/>
    <col min="4" max="4" width="18.7109375" style="1" customWidth="1"/>
    <col min="5" max="5" width="22.7109375" style="1" customWidth="1"/>
    <col min="6" max="6" width="18.7109375" style="1" customWidth="1"/>
    <col min="7" max="7" width="22.7109375" style="1" customWidth="1"/>
    <col min="8" max="8" width="18.7109375" style="1" customWidth="1"/>
    <col min="9" max="9" width="3.7109375" style="1" customWidth="1"/>
    <col min="10" max="10" width="12.7109375" style="1" customWidth="1"/>
    <col min="11" max="11" width="15" style="1" customWidth="1"/>
    <col min="12" max="15" width="18.7109375" style="1" customWidth="1"/>
    <col min="16" max="16" width="4.7109375" style="1" customWidth="1"/>
    <col min="17" max="17" width="4.140625" style="1" customWidth="1"/>
    <col min="18" max="16384" width="11.42578125" style="1"/>
  </cols>
  <sheetData>
    <row r="1" spans="1:17" ht="19.899999999999999" customHeight="1" thickBot="1" x14ac:dyDescent="0.25">
      <c r="A1" s="114" t="s">
        <v>39</v>
      </c>
      <c r="B1" s="115"/>
      <c r="C1" s="99" t="s">
        <v>20</v>
      </c>
      <c r="D1" s="100"/>
      <c r="E1" s="100"/>
      <c r="F1" s="100"/>
      <c r="G1" s="100"/>
      <c r="H1" s="100"/>
      <c r="I1" s="3"/>
      <c r="J1" s="91" t="s">
        <v>30</v>
      </c>
      <c r="K1" s="92"/>
      <c r="L1" s="92"/>
      <c r="M1" s="92"/>
      <c r="N1" s="92"/>
      <c r="O1" s="93"/>
    </row>
    <row r="2" spans="1:17" ht="20.100000000000001" customHeight="1" thickBot="1" x14ac:dyDescent="0.25">
      <c r="A2" s="154">
        <f>'1'!A2:B2+6</f>
        <v>42651</v>
      </c>
      <c r="B2" s="155"/>
      <c r="C2" s="97" t="s">
        <v>9</v>
      </c>
      <c r="D2" s="98"/>
      <c r="E2" s="97" t="s">
        <v>10</v>
      </c>
      <c r="F2" s="98"/>
      <c r="G2" s="97" t="s">
        <v>11</v>
      </c>
      <c r="H2" s="98"/>
      <c r="I2" s="4"/>
      <c r="J2" s="5"/>
      <c r="K2" s="27"/>
      <c r="L2" s="5" t="s">
        <v>21</v>
      </c>
      <c r="M2" s="31"/>
      <c r="N2" s="5" t="s">
        <v>22</v>
      </c>
      <c r="O2" s="27"/>
    </row>
    <row r="3" spans="1:17" ht="20.100000000000001" customHeight="1" thickBot="1" x14ac:dyDescent="0.25">
      <c r="A3" s="32" t="s">
        <v>31</v>
      </c>
      <c r="B3" s="62">
        <v>2</v>
      </c>
      <c r="C3" s="47" t="s">
        <v>0</v>
      </c>
      <c r="D3" s="48" t="s">
        <v>1</v>
      </c>
      <c r="E3" s="47" t="s">
        <v>0</v>
      </c>
      <c r="F3" s="48" t="s">
        <v>1</v>
      </c>
      <c r="G3" s="47" t="s">
        <v>0</v>
      </c>
      <c r="H3" s="49" t="s">
        <v>1</v>
      </c>
      <c r="I3" s="30"/>
      <c r="J3" s="101" t="s">
        <v>42</v>
      </c>
      <c r="K3" s="102"/>
      <c r="L3" s="103">
        <v>1103</v>
      </c>
      <c r="M3" s="104"/>
      <c r="N3" s="103">
        <v>1786</v>
      </c>
      <c r="O3" s="104"/>
    </row>
    <row r="4" spans="1:17" ht="20.100000000000001" customHeight="1" x14ac:dyDescent="0.2">
      <c r="A4" s="33" t="s">
        <v>2</v>
      </c>
      <c r="B4" s="34"/>
      <c r="C4" s="35" t="s">
        <v>3</v>
      </c>
      <c r="D4" s="63">
        <v>0.3</v>
      </c>
      <c r="E4" s="35" t="s">
        <v>3</v>
      </c>
      <c r="F4" s="63">
        <v>0.2</v>
      </c>
      <c r="G4" s="35" t="s">
        <v>3</v>
      </c>
      <c r="H4" s="63">
        <v>0</v>
      </c>
      <c r="I4" s="29"/>
      <c r="J4" s="37"/>
      <c r="K4" s="38"/>
      <c r="L4" s="39" t="s">
        <v>0</v>
      </c>
      <c r="M4" s="40" t="s">
        <v>1</v>
      </c>
      <c r="N4" s="39" t="s">
        <v>0</v>
      </c>
      <c r="O4" s="41" t="s">
        <v>1</v>
      </c>
    </row>
    <row r="5" spans="1:17" ht="20.100000000000001" customHeight="1" x14ac:dyDescent="0.2">
      <c r="A5" s="33" t="s">
        <v>8</v>
      </c>
      <c r="B5" s="34"/>
      <c r="C5" s="35" t="s">
        <v>23</v>
      </c>
      <c r="D5" s="63">
        <v>0</v>
      </c>
      <c r="E5" s="35" t="s">
        <v>23</v>
      </c>
      <c r="F5" s="63">
        <v>0</v>
      </c>
      <c r="G5" s="35" t="s">
        <v>23</v>
      </c>
      <c r="H5" s="63">
        <v>0</v>
      </c>
      <c r="I5" s="28"/>
      <c r="J5" s="130" t="s">
        <v>8</v>
      </c>
      <c r="K5" s="131"/>
      <c r="L5" s="35" t="s">
        <v>23</v>
      </c>
      <c r="M5" s="66">
        <v>0</v>
      </c>
      <c r="N5" s="35" t="s">
        <v>23</v>
      </c>
      <c r="O5" s="63">
        <v>0</v>
      </c>
    </row>
    <row r="6" spans="1:17" ht="20.100000000000001" customHeight="1" x14ac:dyDescent="0.2">
      <c r="A6" s="33" t="s">
        <v>13</v>
      </c>
      <c r="B6" s="34"/>
      <c r="C6" s="35" t="s">
        <v>14</v>
      </c>
      <c r="D6" s="64">
        <v>10.8</v>
      </c>
      <c r="E6" s="35" t="s">
        <v>14</v>
      </c>
      <c r="F6" s="63">
        <v>10.08</v>
      </c>
      <c r="G6" s="35" t="s">
        <v>14</v>
      </c>
      <c r="H6" s="63">
        <v>9.9</v>
      </c>
      <c r="I6" s="28"/>
      <c r="J6" s="130" t="s">
        <v>13</v>
      </c>
      <c r="K6" s="131"/>
      <c r="L6" s="35" t="s">
        <v>24</v>
      </c>
      <c r="M6" s="66">
        <v>10.08</v>
      </c>
      <c r="N6" s="35" t="s">
        <v>24</v>
      </c>
      <c r="O6" s="63">
        <v>9.8000000000000007</v>
      </c>
    </row>
    <row r="7" spans="1:17" ht="20.100000000000001" customHeight="1" x14ac:dyDescent="0.2">
      <c r="A7" s="33" t="s">
        <v>12</v>
      </c>
      <c r="B7" s="34"/>
      <c r="C7" s="35" t="s">
        <v>15</v>
      </c>
      <c r="D7" s="65">
        <v>245</v>
      </c>
      <c r="E7" s="35" t="s">
        <v>15</v>
      </c>
      <c r="F7" s="65">
        <v>11</v>
      </c>
      <c r="G7" s="35" t="s">
        <v>15</v>
      </c>
      <c r="H7" s="65">
        <v>690</v>
      </c>
      <c r="I7" s="28"/>
      <c r="J7" s="130" t="s">
        <v>12</v>
      </c>
      <c r="K7" s="131"/>
      <c r="L7" s="35" t="s">
        <v>34</v>
      </c>
      <c r="M7" s="66">
        <v>7.6</v>
      </c>
      <c r="N7" s="35" t="s">
        <v>34</v>
      </c>
      <c r="O7" s="63">
        <v>12.3</v>
      </c>
      <c r="Q7" s="15"/>
    </row>
    <row r="8" spans="1:17" ht="20.100000000000001" customHeight="1" thickBot="1" x14ac:dyDescent="0.25">
      <c r="A8" s="33" t="s">
        <v>16</v>
      </c>
      <c r="B8" s="34"/>
      <c r="C8" s="35" t="s">
        <v>15</v>
      </c>
      <c r="D8" s="65">
        <v>15</v>
      </c>
      <c r="E8" s="35" t="s">
        <v>15</v>
      </c>
      <c r="F8" s="65">
        <v>15</v>
      </c>
      <c r="G8" s="35" t="s">
        <v>15</v>
      </c>
      <c r="H8" s="65">
        <v>450</v>
      </c>
      <c r="I8" s="28"/>
      <c r="J8" s="132" t="s">
        <v>25</v>
      </c>
      <c r="K8" s="133"/>
      <c r="L8" s="42" t="s">
        <v>41</v>
      </c>
      <c r="M8" s="67">
        <v>0.09</v>
      </c>
      <c r="N8" s="42" t="s">
        <v>41</v>
      </c>
      <c r="O8" s="68">
        <v>3.2000000000000001E-2</v>
      </c>
      <c r="Q8" s="15"/>
    </row>
    <row r="9" spans="1:17" ht="20.100000000000001" customHeight="1" x14ac:dyDescent="0.2">
      <c r="A9" s="33" t="s">
        <v>4</v>
      </c>
      <c r="B9" s="34"/>
      <c r="C9" s="35"/>
      <c r="D9" s="63">
        <v>1</v>
      </c>
      <c r="E9" s="35"/>
      <c r="F9" s="63">
        <v>2</v>
      </c>
      <c r="G9" s="35"/>
      <c r="H9" s="63">
        <v>5</v>
      </c>
      <c r="I9" s="28"/>
      <c r="J9" s="43"/>
      <c r="K9" s="44"/>
      <c r="L9" s="105" t="str">
        <f>IF(ISNUMBER(M6),IF(M6&gt;9.5,"PH haut, baisser 1826",IF(AND(M6&gt;-1,M6&lt;9.2),"PH bas, augmenter 1826","")),"")</f>
        <v>PH haut, baisser 1826</v>
      </c>
      <c r="M9" s="106"/>
      <c r="N9" s="105" t="str">
        <f>IF(ISNUMBER(O6),IF(O6&gt;9.5,"PH haut, baisser 1826",IF(AND(O6&gt;-1,O6&lt;9.2),"PH bas, augmenter 1826","")),"")</f>
        <v>PH haut, baisser 1826</v>
      </c>
      <c r="O9" s="106"/>
      <c r="Q9" s="15"/>
    </row>
    <row r="10" spans="1:17" ht="20.100000000000001" customHeight="1" thickBot="1" x14ac:dyDescent="0.25">
      <c r="A10" s="33" t="s">
        <v>5</v>
      </c>
      <c r="B10" s="34"/>
      <c r="C10" s="35"/>
      <c r="D10" s="63">
        <v>6</v>
      </c>
      <c r="E10" s="35"/>
      <c r="F10" s="63">
        <v>6</v>
      </c>
      <c r="G10" s="35"/>
      <c r="H10" s="63">
        <v>10</v>
      </c>
      <c r="I10" s="28"/>
      <c r="J10" s="45"/>
      <c r="K10" s="46"/>
      <c r="L10" s="107"/>
      <c r="M10" s="108"/>
      <c r="N10" s="107"/>
      <c r="O10" s="108"/>
    </row>
    <row r="11" spans="1:17" ht="20.100000000000001" customHeight="1" x14ac:dyDescent="0.2">
      <c r="A11" s="33" t="s">
        <v>6</v>
      </c>
      <c r="B11" s="34"/>
      <c r="C11" s="35" t="s">
        <v>32</v>
      </c>
      <c r="D11" s="63">
        <v>4.9000000000000004</v>
      </c>
      <c r="E11" s="35" t="s">
        <v>32</v>
      </c>
      <c r="F11" s="63">
        <v>2.2000000000000002</v>
      </c>
      <c r="G11" s="35" t="s">
        <v>32</v>
      </c>
      <c r="H11" s="63">
        <v>2.0099999999999998</v>
      </c>
      <c r="I11" s="28"/>
      <c r="J11" s="94" t="s">
        <v>26</v>
      </c>
      <c r="K11" s="95"/>
      <c r="L11" s="95"/>
      <c r="M11" s="95"/>
      <c r="N11" s="95"/>
      <c r="O11" s="96"/>
    </row>
    <row r="12" spans="1:17" ht="20.100000000000001" customHeight="1" x14ac:dyDescent="0.2">
      <c r="A12" s="33" t="s">
        <v>7</v>
      </c>
      <c r="B12" s="34"/>
      <c r="C12" s="35" t="s">
        <v>33</v>
      </c>
      <c r="D12" s="63">
        <v>4.3999999999999997E-2</v>
      </c>
      <c r="E12" s="35" t="s">
        <v>33</v>
      </c>
      <c r="F12" s="63">
        <v>0.8</v>
      </c>
      <c r="G12" s="35" t="s">
        <v>33</v>
      </c>
      <c r="H12" s="63">
        <v>0.11</v>
      </c>
      <c r="I12" s="28"/>
      <c r="J12" s="75"/>
      <c r="K12" s="76"/>
      <c r="L12" s="150" t="s">
        <v>21</v>
      </c>
      <c r="M12" s="151"/>
      <c r="N12" s="152" t="s">
        <v>22</v>
      </c>
      <c r="O12" s="151"/>
    </row>
    <row r="13" spans="1:17" ht="20.100000000000001" customHeight="1" x14ac:dyDescent="0.2">
      <c r="A13" s="33" t="s">
        <v>17</v>
      </c>
      <c r="B13" s="34"/>
      <c r="C13" s="35"/>
      <c r="D13" s="36">
        <f>IF(ISERROR(D12/D10),"",D12/D10)</f>
        <v>7.3333333333333332E-3</v>
      </c>
      <c r="E13" s="35"/>
      <c r="F13" s="36">
        <f>IF(ISERROR(F12/F10),"",F12/F10)</f>
        <v>0.13333333333333333</v>
      </c>
      <c r="G13" s="35"/>
      <c r="H13" s="36">
        <f>IF(ISERROR(H12/H10),"",H12/H10)</f>
        <v>1.0999999999999999E-2</v>
      </c>
      <c r="I13" s="28"/>
      <c r="J13" s="134" t="s">
        <v>27</v>
      </c>
      <c r="K13" s="135"/>
      <c r="L13" s="141" t="s">
        <v>28</v>
      </c>
      <c r="M13" s="143" t="s">
        <v>29</v>
      </c>
      <c r="N13" s="141" t="s">
        <v>28</v>
      </c>
      <c r="O13" s="143" t="s">
        <v>29</v>
      </c>
    </row>
    <row r="14" spans="1:17" ht="20.100000000000001" customHeight="1" thickBot="1" x14ac:dyDescent="0.25">
      <c r="A14" s="124" t="s">
        <v>18</v>
      </c>
      <c r="B14" s="125"/>
      <c r="C14" s="79" t="s">
        <v>19</v>
      </c>
      <c r="D14" s="80">
        <v>0</v>
      </c>
      <c r="E14" s="79" t="s">
        <v>19</v>
      </c>
      <c r="F14" s="80">
        <v>0</v>
      </c>
      <c r="G14" s="79" t="s">
        <v>19</v>
      </c>
      <c r="H14" s="80">
        <v>80</v>
      </c>
      <c r="I14" s="28"/>
      <c r="J14" s="136"/>
      <c r="K14" s="137"/>
      <c r="L14" s="142"/>
      <c r="M14" s="144"/>
      <c r="N14" s="142"/>
      <c r="O14" s="144"/>
      <c r="P14" s="18"/>
    </row>
    <row r="15" spans="1:17" ht="20.100000000000001" customHeight="1" x14ac:dyDescent="0.2">
      <c r="A15" s="118" t="s">
        <v>6</v>
      </c>
      <c r="B15" s="119"/>
      <c r="C15" s="126" t="str">
        <f>IF(ISNUMBER(D11),IF(D11&gt;8,"PO4 haut, baisser 77271 en tenant compte du PO4 TTH 2",IF(AND(D11&gt;-1,D11&lt;4),"PO4 bas, augmenter 77271 en tenant compte du PO4 TTH 2","")),"")</f>
        <v/>
      </c>
      <c r="D15" s="106"/>
      <c r="E15" s="126" t="str">
        <f>IF(ISNUMBER(F11),IF(F11&gt;8,"PO4 haut, baisser 77271 en tenant compte du PO4 TTH 1",IF(AND(F11&gt;-1,F11&lt;4),"PO4 bas, augmenter 77271 en tenant compte du PO4 TTH 1","")),"")</f>
        <v>PO4 bas, augmenter 77271 en tenant compte du PO4 TTH 1</v>
      </c>
      <c r="F15" s="106"/>
      <c r="G15" s="126" t="str">
        <f>IF(ISNUMBER(H11),IF(H11&gt;8,"PO4 haut, baisser 77271",IF(AND(H11&gt;-1,H11&lt;4),"PO4 bas, augmenter 77271","")),"")</f>
        <v>PO4 bas, augmenter 77271</v>
      </c>
      <c r="H15" s="106"/>
      <c r="I15" s="28"/>
      <c r="J15" s="139" t="s">
        <v>37</v>
      </c>
      <c r="K15" s="140"/>
      <c r="L15" s="83" t="s">
        <v>43</v>
      </c>
      <c r="M15" s="88">
        <v>40</v>
      </c>
      <c r="N15" s="85" t="s">
        <v>45</v>
      </c>
      <c r="O15" s="88">
        <v>50</v>
      </c>
      <c r="P15" s="17"/>
    </row>
    <row r="16" spans="1:17" ht="20.100000000000001" customHeight="1" x14ac:dyDescent="0.2">
      <c r="A16" s="120"/>
      <c r="B16" s="121"/>
      <c r="C16" s="127"/>
      <c r="D16" s="128"/>
      <c r="E16" s="127"/>
      <c r="F16" s="128"/>
      <c r="G16" s="127"/>
      <c r="H16" s="128"/>
      <c r="I16" s="28"/>
      <c r="J16" s="139" t="s">
        <v>36</v>
      </c>
      <c r="K16" s="140"/>
      <c r="L16" s="83" t="s">
        <v>44</v>
      </c>
      <c r="M16" s="88">
        <v>55</v>
      </c>
      <c r="N16" s="85" t="s">
        <v>44</v>
      </c>
      <c r="O16" s="88">
        <v>80</v>
      </c>
      <c r="P16" s="17"/>
    </row>
    <row r="17" spans="1:16" ht="19.899999999999999" customHeight="1" thickBot="1" x14ac:dyDescent="0.25">
      <c r="A17" s="120"/>
      <c r="B17" s="121"/>
      <c r="C17" s="127"/>
      <c r="D17" s="128"/>
      <c r="E17" s="127"/>
      <c r="F17" s="128"/>
      <c r="G17" s="127"/>
      <c r="H17" s="128"/>
      <c r="I17" s="28"/>
      <c r="J17" s="139" t="s">
        <v>35</v>
      </c>
      <c r="K17" s="153"/>
      <c r="L17" s="86" t="s">
        <v>43</v>
      </c>
      <c r="M17" s="89">
        <v>45</v>
      </c>
      <c r="N17" s="85" t="s">
        <v>43</v>
      </c>
      <c r="O17" s="89">
        <v>70</v>
      </c>
      <c r="P17" s="17"/>
    </row>
    <row r="18" spans="1:16" ht="19.899999999999999" customHeight="1" thickBot="1" x14ac:dyDescent="0.25">
      <c r="A18" s="122"/>
      <c r="B18" s="123"/>
      <c r="C18" s="129"/>
      <c r="D18" s="108"/>
      <c r="E18" s="129"/>
      <c r="F18" s="108"/>
      <c r="G18" s="129"/>
      <c r="H18" s="108"/>
      <c r="I18" s="28"/>
      <c r="J18" s="145" t="s">
        <v>38</v>
      </c>
      <c r="K18" s="146"/>
      <c r="L18" s="71"/>
      <c r="M18" s="71"/>
      <c r="N18" s="71"/>
      <c r="O18" s="72"/>
      <c r="P18" s="17"/>
    </row>
    <row r="19" spans="1:16" ht="40.15" customHeight="1" x14ac:dyDescent="0.2">
      <c r="A19" s="118" t="s">
        <v>18</v>
      </c>
      <c r="B19" s="119"/>
      <c r="C19" s="126" t="str">
        <f>IF(ISNUMBER(D14),IF(D14&gt;40,"Sulfite haut, baisser 77216 en tenant compte des Sulfites TTH 2",IF(AND(D14&gt;-1,D14&lt;10),"Sulfites bas, augmenter 77216 en tenant compte des Sulfites TTH 2","")),"")</f>
        <v>Sulfites bas, augmenter 77216 en tenant compte des Sulfites TTH 2</v>
      </c>
      <c r="D19" s="106"/>
      <c r="E19" s="126" t="str">
        <f>IF(ISNUMBER(F14),IF(F14&gt;40,"Sulfite haut, baisser 77216 en tenant compte des Sulfites TTH 1",IF(AND(F14&gt;-1,F14&lt;10),"Sulfites bas, augmenter 77216 en tenant compte des Sulfites TTH 1","")),"")</f>
        <v>Sulfites bas, augmenter 77216 en tenant compte des Sulfites TTH 1</v>
      </c>
      <c r="F19" s="106"/>
      <c r="G19" s="126" t="str">
        <f>IF(ISNUMBER(H14),IF(H14&gt;40,"Sulfite haut, baisser 77216",IF(AND(H14&gt;-1,H14&lt;10),"Sulfites bas, augmenter 77216","")),"")</f>
        <v>Sulfite haut, baisser 77216</v>
      </c>
      <c r="H19" s="106"/>
      <c r="I19" s="16"/>
      <c r="J19" s="73"/>
      <c r="K19" s="73"/>
      <c r="L19" s="73"/>
      <c r="M19" s="73"/>
      <c r="N19" s="73"/>
      <c r="O19" s="74"/>
    </row>
    <row r="20" spans="1:16" s="2" customFormat="1" ht="40.15" customHeight="1" thickBot="1" x14ac:dyDescent="0.25">
      <c r="A20" s="122"/>
      <c r="B20" s="123"/>
      <c r="C20" s="129"/>
      <c r="D20" s="108"/>
      <c r="E20" s="129"/>
      <c r="F20" s="108"/>
      <c r="G20" s="129"/>
      <c r="H20" s="108"/>
      <c r="I20" s="16"/>
      <c r="J20" s="73"/>
      <c r="K20" s="73"/>
      <c r="L20" s="73"/>
      <c r="M20" s="73"/>
      <c r="N20" s="73"/>
      <c r="O20" s="74"/>
    </row>
    <row r="21" spans="1:16" s="2" customFormat="1" ht="40.15" customHeight="1" x14ac:dyDescent="0.2">
      <c r="A21" s="109" t="s">
        <v>12</v>
      </c>
      <c r="B21" s="110"/>
      <c r="C21" s="126" t="str">
        <f>IF(ISNUMBER(D7),IF(D7&gt;500,"Conductivité élevée, augmenter la purge",IF(AND(D7&gt;-1,D7&lt;400),"Conductivité basse, diminuer la purge","")),"")</f>
        <v>Conductivité basse, diminuer la purge</v>
      </c>
      <c r="D21" s="106"/>
      <c r="E21" s="126" t="str">
        <f>IF(ISNUMBER(F7),IF(F7&gt;500,"Conductivité élevée, augmenter la purge",IF(AND(F7&gt;-1,F7&lt;400),"Conductivité basse, diminuer la purge","")),"")</f>
        <v>Conductivité basse, diminuer la purge</v>
      </c>
      <c r="F21" s="106"/>
      <c r="G21" s="126" t="str">
        <f>IF(ISNUMBER(H7),IF(H7&gt;500,"Conductivité élevée, augmenter la purge",IF(AND(H7&gt;-1,H7&lt;400),"Conductivité basse, diminuer la purge","")),"")</f>
        <v>Conductivité élevée, augmenter la purge</v>
      </c>
      <c r="H21" s="106"/>
      <c r="I21" s="16"/>
      <c r="J21" s="73"/>
      <c r="K21" s="73"/>
      <c r="L21" s="73"/>
      <c r="M21" s="73"/>
      <c r="N21" s="73"/>
      <c r="O21" s="74"/>
    </row>
    <row r="22" spans="1:16" s="2" customFormat="1" ht="40.15" customHeight="1" thickBot="1" x14ac:dyDescent="0.25">
      <c r="A22" s="111"/>
      <c r="B22" s="112"/>
      <c r="C22" s="129"/>
      <c r="D22" s="108"/>
      <c r="E22" s="129"/>
      <c r="F22" s="108"/>
      <c r="G22" s="129"/>
      <c r="H22" s="108"/>
      <c r="I22" s="16"/>
      <c r="J22" s="73"/>
      <c r="K22" s="73"/>
      <c r="L22" s="73"/>
      <c r="M22" s="73"/>
      <c r="N22" s="73"/>
      <c r="O22" s="74"/>
    </row>
    <row r="23" spans="1:16" s="2" customFormat="1" ht="31.9" customHeight="1" x14ac:dyDescent="0.2">
      <c r="A23" s="14"/>
      <c r="B23" s="14"/>
      <c r="C23" s="14"/>
      <c r="D23" s="14"/>
      <c r="E23" s="14"/>
      <c r="F23" s="14"/>
      <c r="G23" s="14"/>
      <c r="H23" s="14"/>
      <c r="I23" s="81"/>
      <c r="J23" s="71"/>
      <c r="K23" s="71"/>
      <c r="L23" s="71"/>
      <c r="M23" s="71"/>
      <c r="N23" s="71"/>
      <c r="O23" s="71"/>
    </row>
    <row r="24" spans="1:16" s="2" customFormat="1" ht="31.9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s="2" customFormat="1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s="2" customFormat="1" ht="20.100000000000001" customHeight="1" x14ac:dyDescent="0.2">
      <c r="A26" s="113"/>
      <c r="B26" s="113"/>
      <c r="C26" s="7"/>
      <c r="D26" s="6"/>
      <c r="E26" s="7"/>
      <c r="F26" s="6"/>
      <c r="G26" s="7"/>
      <c r="H26" s="6"/>
      <c r="I26" s="14"/>
      <c r="J26" s="14"/>
      <c r="K26" s="14"/>
      <c r="L26" s="14"/>
      <c r="M26" s="14"/>
      <c r="N26" s="14"/>
      <c r="O26" s="14"/>
    </row>
    <row r="27" spans="1:16" s="2" customFormat="1" ht="20.100000000000001" customHeight="1" x14ac:dyDescent="0.2">
      <c r="A27" s="113"/>
      <c r="B27" s="113"/>
      <c r="C27" s="7"/>
      <c r="D27" s="6"/>
      <c r="E27" s="7"/>
      <c r="F27" s="6"/>
      <c r="G27" s="7"/>
      <c r="H27" s="6"/>
      <c r="I27" s="14"/>
      <c r="J27" s="138"/>
      <c r="K27" s="138"/>
      <c r="L27" s="138"/>
      <c r="M27" s="138"/>
      <c r="N27" s="138"/>
      <c r="O27" s="138"/>
    </row>
    <row r="28" spans="1:16" s="2" customFormat="1" ht="20.100000000000001" customHeight="1" x14ac:dyDescent="0.2">
      <c r="A28" s="113"/>
      <c r="B28" s="113"/>
      <c r="C28" s="7"/>
      <c r="D28" s="6"/>
      <c r="E28" s="7"/>
      <c r="F28" s="6"/>
      <c r="G28" s="7"/>
      <c r="H28" s="6"/>
      <c r="I28" s="6"/>
      <c r="J28" s="147"/>
      <c r="K28" s="147"/>
      <c r="L28" s="149"/>
      <c r="M28" s="149"/>
      <c r="N28" s="147"/>
      <c r="O28" s="147"/>
    </row>
    <row r="29" spans="1:16" s="2" customFormat="1" ht="20.100000000000001" customHeight="1" x14ac:dyDescent="0.2">
      <c r="A29" s="113"/>
      <c r="B29" s="113"/>
      <c r="C29" s="7"/>
      <c r="D29" s="6"/>
      <c r="E29" s="7"/>
      <c r="F29" s="6"/>
      <c r="G29" s="7"/>
      <c r="H29" s="6"/>
      <c r="I29" s="6"/>
      <c r="J29" s="147"/>
      <c r="K29" s="147"/>
      <c r="L29" s="59"/>
      <c r="M29" s="59"/>
      <c r="N29" s="59"/>
      <c r="O29" s="59"/>
    </row>
    <row r="30" spans="1:16" s="2" customFormat="1" ht="20.100000000000001" customHeight="1" x14ac:dyDescent="0.2">
      <c r="A30" s="113"/>
      <c r="B30" s="113"/>
      <c r="C30" s="7"/>
      <c r="D30" s="6"/>
      <c r="E30" s="7"/>
      <c r="F30" s="6"/>
      <c r="G30" s="7"/>
      <c r="H30" s="6"/>
      <c r="I30" s="6"/>
      <c r="J30" s="147"/>
      <c r="K30" s="147"/>
      <c r="L30" s="9"/>
      <c r="M30" s="9"/>
      <c r="N30" s="9"/>
      <c r="O30" s="9"/>
    </row>
    <row r="31" spans="1:16" s="2" customFormat="1" ht="20.100000000000001" customHeight="1" x14ac:dyDescent="0.2">
      <c r="A31" s="113"/>
      <c r="B31" s="113"/>
      <c r="C31" s="7"/>
      <c r="D31" s="6"/>
      <c r="E31" s="7"/>
      <c r="F31" s="6"/>
      <c r="G31" s="7"/>
      <c r="H31" s="6"/>
      <c r="I31" s="6"/>
      <c r="J31" s="147"/>
      <c r="K31" s="147"/>
      <c r="L31" s="9"/>
      <c r="M31" s="9"/>
      <c r="N31" s="9"/>
      <c r="O31" s="9"/>
    </row>
    <row r="32" spans="1:16" s="2" customFormat="1" ht="20.100000000000001" customHeight="1" x14ac:dyDescent="0.2">
      <c r="A32" s="61"/>
      <c r="B32" s="12"/>
      <c r="C32" s="148"/>
      <c r="D32" s="148"/>
      <c r="E32" s="148"/>
      <c r="F32" s="148"/>
      <c r="G32" s="148"/>
      <c r="H32" s="148"/>
      <c r="I32" s="6"/>
      <c r="J32" s="147"/>
      <c r="K32" s="147"/>
      <c r="L32" s="9"/>
      <c r="M32" s="9"/>
      <c r="N32" s="9"/>
      <c r="O32" s="9"/>
    </row>
    <row r="33" spans="1:15" s="2" customFormat="1" ht="20.100000000000001" customHeight="1" x14ac:dyDescent="0.2">
      <c r="A33" s="113"/>
      <c r="B33" s="113"/>
      <c r="C33" s="138"/>
      <c r="D33" s="138"/>
      <c r="E33" s="138"/>
      <c r="F33" s="138"/>
      <c r="G33" s="138"/>
      <c r="H33" s="138"/>
      <c r="I33" s="6"/>
      <c r="J33" s="148"/>
      <c r="K33" s="148"/>
      <c r="L33" s="148"/>
      <c r="M33" s="148"/>
      <c r="N33" s="148"/>
      <c r="O33" s="148"/>
    </row>
    <row r="34" spans="1:15" s="2" customFormat="1" ht="20.100000000000001" customHeight="1" x14ac:dyDescent="0.2">
      <c r="A34" s="113"/>
      <c r="B34" s="113"/>
      <c r="C34" s="59"/>
      <c r="D34" s="59"/>
      <c r="E34" s="59"/>
      <c r="F34" s="59"/>
      <c r="G34" s="59"/>
      <c r="H34" s="59"/>
      <c r="I34" s="61"/>
      <c r="J34" s="60"/>
      <c r="K34" s="26"/>
      <c r="L34" s="60"/>
      <c r="M34" s="26"/>
      <c r="N34" s="60"/>
      <c r="O34" s="26"/>
    </row>
    <row r="35" spans="1:15" s="2" customFormat="1" ht="20.100000000000001" customHeight="1" x14ac:dyDescent="0.2">
      <c r="A35" s="113"/>
      <c r="B35" s="113"/>
      <c r="C35" s="7"/>
      <c r="D35" s="6"/>
      <c r="E35" s="7"/>
      <c r="F35" s="6"/>
      <c r="G35" s="7"/>
      <c r="H35" s="6"/>
      <c r="I35" s="60"/>
      <c r="J35" s="9"/>
      <c r="K35" s="9"/>
      <c r="L35" s="59"/>
      <c r="M35" s="59"/>
      <c r="N35" s="59"/>
      <c r="O35" s="59"/>
    </row>
    <row r="36" spans="1:15" s="2" customFormat="1" ht="20.100000000000001" customHeight="1" x14ac:dyDescent="0.2">
      <c r="A36" s="113"/>
      <c r="B36" s="113"/>
      <c r="C36" s="7"/>
      <c r="D36" s="6"/>
      <c r="E36" s="7"/>
      <c r="F36" s="6"/>
      <c r="G36" s="7"/>
      <c r="H36" s="6"/>
      <c r="I36" s="9"/>
      <c r="J36" s="147"/>
      <c r="K36" s="147"/>
      <c r="L36" s="7"/>
      <c r="M36" s="10"/>
      <c r="N36" s="7"/>
      <c r="O36" s="10"/>
    </row>
    <row r="37" spans="1:15" s="2" customFormat="1" ht="20.100000000000001" customHeight="1" x14ac:dyDescent="0.2">
      <c r="A37" s="113"/>
      <c r="B37" s="113"/>
      <c r="C37" s="7"/>
      <c r="D37" s="6"/>
      <c r="E37" s="7"/>
      <c r="F37" s="6"/>
      <c r="G37" s="7"/>
      <c r="H37" s="6"/>
      <c r="I37" s="6"/>
      <c r="J37" s="147"/>
      <c r="K37" s="147"/>
      <c r="L37" s="7"/>
      <c r="M37" s="10"/>
      <c r="N37" s="7"/>
      <c r="O37" s="10"/>
    </row>
    <row r="38" spans="1:15" s="2" customFormat="1" ht="20.100000000000001" customHeight="1" x14ac:dyDescent="0.2">
      <c r="A38" s="113"/>
      <c r="B38" s="113"/>
      <c r="C38" s="7"/>
      <c r="D38" s="6"/>
      <c r="E38" s="7"/>
      <c r="F38" s="6"/>
      <c r="G38" s="7"/>
      <c r="H38" s="6"/>
      <c r="I38" s="6"/>
      <c r="J38" s="147"/>
      <c r="K38" s="147"/>
      <c r="L38" s="7"/>
      <c r="M38" s="10"/>
      <c r="N38" s="7"/>
      <c r="O38" s="10"/>
    </row>
    <row r="39" spans="1:15" s="2" customFormat="1" ht="20.100000000000001" customHeight="1" x14ac:dyDescent="0.2">
      <c r="A39" s="113"/>
      <c r="B39" s="113"/>
      <c r="C39" s="7"/>
      <c r="D39" s="6"/>
      <c r="E39" s="7"/>
      <c r="F39" s="6"/>
      <c r="G39" s="7"/>
      <c r="H39" s="6"/>
      <c r="I39" s="6"/>
      <c r="J39" s="147"/>
      <c r="K39" s="147"/>
      <c r="L39" s="7"/>
      <c r="M39" s="7"/>
      <c r="N39" s="7"/>
      <c r="O39" s="7"/>
    </row>
    <row r="40" spans="1:15" s="2" customFormat="1" ht="20.100000000000001" customHeight="1" x14ac:dyDescent="0.2">
      <c r="A40" s="113"/>
      <c r="B40" s="113"/>
      <c r="C40" s="7"/>
      <c r="D40" s="6"/>
      <c r="E40" s="7"/>
      <c r="F40" s="6"/>
      <c r="G40" s="7"/>
      <c r="H40" s="6"/>
      <c r="I40" s="6"/>
      <c r="J40" s="11"/>
      <c r="K40" s="11"/>
      <c r="L40" s="11"/>
      <c r="M40" s="11"/>
      <c r="N40" s="11"/>
      <c r="O40" s="6"/>
    </row>
    <row r="41" spans="1:15" s="2" customFormat="1" ht="19.899999999999999" customHeight="1" x14ac:dyDescent="0.2">
      <c r="A41" s="113"/>
      <c r="B41" s="113"/>
      <c r="C41" s="7"/>
      <c r="D41" s="6"/>
      <c r="E41" s="7"/>
      <c r="F41" s="6"/>
      <c r="G41" s="7"/>
      <c r="H41" s="6"/>
      <c r="I41" s="6"/>
      <c r="J41" s="138"/>
      <c r="K41" s="138"/>
      <c r="L41" s="138"/>
      <c r="M41" s="138"/>
      <c r="N41" s="138"/>
      <c r="O41" s="138"/>
    </row>
    <row r="42" spans="1:15" s="8" customFormat="1" ht="15.75" x14ac:dyDescent="0.2">
      <c r="A42" s="113"/>
      <c r="B42" s="113"/>
      <c r="C42" s="7"/>
      <c r="D42" s="6"/>
      <c r="E42" s="7"/>
      <c r="F42" s="6"/>
      <c r="G42" s="7"/>
      <c r="H42" s="6"/>
      <c r="I42" s="6"/>
      <c r="J42" s="147"/>
      <c r="K42" s="147"/>
      <c r="L42" s="149"/>
      <c r="M42" s="149"/>
      <c r="N42" s="147"/>
      <c r="O42" s="147"/>
    </row>
    <row r="43" spans="1:15" s="2" customFormat="1" ht="20.100000000000001" customHeight="1" x14ac:dyDescent="0.2">
      <c r="A43" s="113"/>
      <c r="B43" s="113"/>
      <c r="C43" s="7"/>
      <c r="D43" s="6"/>
      <c r="E43" s="7"/>
      <c r="F43" s="6"/>
      <c r="G43" s="7"/>
      <c r="H43" s="6"/>
      <c r="I43" s="6"/>
      <c r="J43" s="147"/>
      <c r="K43" s="147"/>
      <c r="L43" s="59"/>
      <c r="M43" s="59"/>
      <c r="N43" s="59"/>
      <c r="O43" s="59"/>
    </row>
    <row r="44" spans="1:15" s="2" customFormat="1" ht="20.100000000000001" customHeight="1" x14ac:dyDescent="0.2">
      <c r="A44" s="113"/>
      <c r="B44" s="113"/>
      <c r="C44" s="7"/>
      <c r="D44" s="6"/>
      <c r="E44" s="7"/>
      <c r="F44" s="6"/>
      <c r="G44" s="7"/>
      <c r="H44" s="6"/>
      <c r="I44" s="6"/>
      <c r="J44" s="147"/>
      <c r="K44" s="147"/>
      <c r="L44" s="9"/>
      <c r="M44" s="9"/>
      <c r="N44" s="9"/>
      <c r="O44" s="9"/>
    </row>
    <row r="45" spans="1:15" s="2" customFormat="1" ht="20.100000000000001" customHeight="1" x14ac:dyDescent="0.2">
      <c r="A45" s="113"/>
      <c r="B45" s="113"/>
      <c r="C45" s="7"/>
      <c r="D45" s="6"/>
      <c r="E45" s="7"/>
      <c r="F45" s="6"/>
      <c r="G45" s="7"/>
      <c r="H45" s="6"/>
      <c r="I45" s="6"/>
      <c r="J45" s="147"/>
      <c r="K45" s="147"/>
      <c r="L45" s="9"/>
      <c r="M45" s="9"/>
      <c r="N45" s="9"/>
      <c r="O45" s="9"/>
    </row>
    <row r="46" spans="1:15" s="2" customFormat="1" ht="20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6"/>
      <c r="J46" s="147"/>
      <c r="K46" s="147"/>
      <c r="L46" s="9"/>
      <c r="M46" s="9"/>
      <c r="N46" s="9"/>
      <c r="O46" s="9"/>
    </row>
    <row r="47" spans="1:15" s="2" customFormat="1" ht="20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6"/>
      <c r="J47" s="13"/>
      <c r="K47" s="13"/>
      <c r="L47" s="13"/>
      <c r="M47" s="13"/>
      <c r="N47" s="13"/>
      <c r="O47" s="13"/>
    </row>
    <row r="48" spans="1:15" s="2" customFormat="1" x14ac:dyDescent="0.2">
      <c r="A48" s="1"/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  <c r="N48" s="13"/>
      <c r="O48" s="13"/>
    </row>
    <row r="49" spans="1:15" s="2" customFormat="1" x14ac:dyDescent="0.2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  <c r="O49" s="1"/>
    </row>
  </sheetData>
  <mergeCells count="83">
    <mergeCell ref="A44:B44"/>
    <mergeCell ref="J44:K44"/>
    <mergeCell ref="A45:B45"/>
    <mergeCell ref="J45:K45"/>
    <mergeCell ref="J46:K46"/>
    <mergeCell ref="A39:B39"/>
    <mergeCell ref="J39:K39"/>
    <mergeCell ref="A40:B40"/>
    <mergeCell ref="A41:B41"/>
    <mergeCell ref="J41:O41"/>
    <mergeCell ref="A42:B42"/>
    <mergeCell ref="J42:K43"/>
    <mergeCell ref="L42:M42"/>
    <mergeCell ref="N42:O42"/>
    <mergeCell ref="A43:B43"/>
    <mergeCell ref="A38:B38"/>
    <mergeCell ref="J38:K38"/>
    <mergeCell ref="A33:B33"/>
    <mergeCell ref="C33:D33"/>
    <mergeCell ref="E33:F33"/>
    <mergeCell ref="G33:H33"/>
    <mergeCell ref="J33:O33"/>
    <mergeCell ref="A34:B34"/>
    <mergeCell ref="A35:B35"/>
    <mergeCell ref="A36:B36"/>
    <mergeCell ref="J36:K36"/>
    <mergeCell ref="A37:B37"/>
    <mergeCell ref="J37:K37"/>
    <mergeCell ref="A30:B30"/>
    <mergeCell ref="J30:K30"/>
    <mergeCell ref="A31:B31"/>
    <mergeCell ref="J31:K31"/>
    <mergeCell ref="C32:H32"/>
    <mergeCell ref="J32:K32"/>
    <mergeCell ref="A26:B26"/>
    <mergeCell ref="A27:B27"/>
    <mergeCell ref="J27:O27"/>
    <mergeCell ref="A28:B28"/>
    <mergeCell ref="J28:K29"/>
    <mergeCell ref="L28:M28"/>
    <mergeCell ref="N28:O28"/>
    <mergeCell ref="A29:B29"/>
    <mergeCell ref="A21:B22"/>
    <mergeCell ref="C21:D22"/>
    <mergeCell ref="E21:F22"/>
    <mergeCell ref="G21:H22"/>
    <mergeCell ref="A19:B20"/>
    <mergeCell ref="C19:D20"/>
    <mergeCell ref="E19:F20"/>
    <mergeCell ref="G19:H20"/>
    <mergeCell ref="A14:B14"/>
    <mergeCell ref="A15:B18"/>
    <mergeCell ref="C15:D18"/>
    <mergeCell ref="E15:F18"/>
    <mergeCell ref="G15:H18"/>
    <mergeCell ref="J15:K15"/>
    <mergeCell ref="J16:K16"/>
    <mergeCell ref="J17:K17"/>
    <mergeCell ref="J18:K18"/>
    <mergeCell ref="L12:M12"/>
    <mergeCell ref="N12:O12"/>
    <mergeCell ref="J13:K14"/>
    <mergeCell ref="L13:L14"/>
    <mergeCell ref="M13:M14"/>
    <mergeCell ref="N13:N14"/>
    <mergeCell ref="O13:O14"/>
    <mergeCell ref="J11:O11"/>
    <mergeCell ref="J3:K3"/>
    <mergeCell ref="L3:M3"/>
    <mergeCell ref="N3:O3"/>
    <mergeCell ref="J5:K5"/>
    <mergeCell ref="J6:K6"/>
    <mergeCell ref="J7:K7"/>
    <mergeCell ref="J8:K8"/>
    <mergeCell ref="L9:M10"/>
    <mergeCell ref="N9:O10"/>
    <mergeCell ref="A1:B1"/>
    <mergeCell ref="C1:H1"/>
    <mergeCell ref="J1:O1"/>
    <mergeCell ref="A2:B2"/>
    <mergeCell ref="C2:D2"/>
    <mergeCell ref="E2:F2"/>
    <mergeCell ref="G2:H2"/>
  </mergeCells>
  <conditionalFormatting sqref="D7">
    <cfRule type="cellIs" dxfId="182" priority="19" operator="lessThan">
      <formula>9.5</formula>
    </cfRule>
  </conditionalFormatting>
  <conditionalFormatting sqref="F7 H7">
    <cfRule type="cellIs" dxfId="181" priority="18" operator="lessThan">
      <formula>9.5</formula>
    </cfRule>
  </conditionalFormatting>
  <conditionalFormatting sqref="D7 F7 H7">
    <cfRule type="cellIs" dxfId="180" priority="17" operator="greaterThan">
      <formula>10.5</formula>
    </cfRule>
  </conditionalFormatting>
  <conditionalFormatting sqref="D6 F6 H6">
    <cfRule type="cellIs" dxfId="179" priority="16" operator="notEqual">
      <formula>0</formula>
    </cfRule>
  </conditionalFormatting>
  <conditionalFormatting sqref="D8 F8 H8">
    <cfRule type="cellIs" dxfId="178" priority="15" operator="notBetween">
      <formula>400</formula>
      <formula>500</formula>
    </cfRule>
  </conditionalFormatting>
  <conditionalFormatting sqref="D12 F12 H12">
    <cfRule type="cellIs" dxfId="177" priority="14" operator="notBetween">
      <formula>4</formula>
      <formula>8</formula>
    </cfRule>
  </conditionalFormatting>
  <conditionalFormatting sqref="D13 F13 H13">
    <cfRule type="cellIs" dxfId="176" priority="13" operator="lessThan">
      <formula>4</formula>
    </cfRule>
  </conditionalFormatting>
  <conditionalFormatting sqref="M5 O5">
    <cfRule type="cellIs" dxfId="175" priority="12" operator="notEqual">
      <formula>0</formula>
    </cfRule>
  </conditionalFormatting>
  <conditionalFormatting sqref="O6 M6">
    <cfRule type="cellIs" dxfId="174" priority="11" operator="notBetween">
      <formula>9.2</formula>
      <formula>9.5</formula>
    </cfRule>
  </conditionalFormatting>
  <conditionalFormatting sqref="M7 O7">
    <cfRule type="cellIs" dxfId="173" priority="10" operator="lessThan">
      <formula>7.5</formula>
    </cfRule>
  </conditionalFormatting>
  <conditionalFormatting sqref="O8 M8">
    <cfRule type="cellIs" dxfId="172" priority="9" operator="greaterThan">
      <formula>0.02</formula>
    </cfRule>
  </conditionalFormatting>
  <conditionalFormatting sqref="D6">
    <cfRule type="cellIs" dxfId="171" priority="8" operator="lessThan">
      <formula>9.5</formula>
    </cfRule>
  </conditionalFormatting>
  <conditionalFormatting sqref="F6 H6">
    <cfRule type="cellIs" dxfId="170" priority="7" operator="lessThan">
      <formula>9.5</formula>
    </cfRule>
  </conditionalFormatting>
  <conditionalFormatting sqref="D6 F6 H6">
    <cfRule type="cellIs" dxfId="169" priority="6" operator="greaterThan">
      <formula>10.5</formula>
    </cfRule>
  </conditionalFormatting>
  <conditionalFormatting sqref="D5 F5 H5">
    <cfRule type="cellIs" dxfId="168" priority="5" operator="notEqual">
      <formula>0</formula>
    </cfRule>
  </conditionalFormatting>
  <conditionalFormatting sqref="D7 F7 H7">
    <cfRule type="cellIs" dxfId="167" priority="4" operator="notBetween">
      <formula>400</formula>
      <formula>500</formula>
    </cfRule>
  </conditionalFormatting>
  <conditionalFormatting sqref="D11 F11 H11">
    <cfRule type="cellIs" dxfId="166" priority="3" operator="notBetween">
      <formula>4</formula>
      <formula>8</formula>
    </cfRule>
  </conditionalFormatting>
  <conditionalFormatting sqref="D12 F12 H12">
    <cfRule type="cellIs" dxfId="165" priority="2" operator="lessThan">
      <formula>4</formula>
    </cfRule>
  </conditionalFormatting>
  <conditionalFormatting sqref="D14 F14 H14">
    <cfRule type="cellIs" dxfId="164" priority="1" operator="notBetween">
      <formula>10</formula>
      <formula>40</formula>
    </cfRule>
  </conditionalFormatting>
  <printOptions horizontalCentered="1" verticalCentered="1"/>
  <pageMargins left="0" right="0" top="1.5748031496062993" bottom="0" header="0" footer="0"/>
  <pageSetup paperSize="9" scale="45" orientation="landscape" copies="2" r:id="rId1"/>
  <headerFooter alignWithMargins="0">
    <oddFooter>&amp;L&amp;"Arial,Italique"&amp;9Créé par Couturier.C&amp;C&amp;"Arial,Italique"&amp;F&amp;R&amp;Z&amp;F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Q49"/>
  <sheetViews>
    <sheetView zoomScale="60" zoomScaleNormal="60" workbookViewId="0">
      <pane ySplit="2" topLeftCell="A3" activePane="bottomLeft" state="frozen"/>
      <selection pane="bottomLeft" activeCell="N9" sqref="N9:O10"/>
    </sheetView>
  </sheetViews>
  <sheetFormatPr baseColWidth="10" defaultColWidth="11.42578125" defaultRowHeight="12.75" x14ac:dyDescent="0.2"/>
  <cols>
    <col min="1" max="1" width="7.28515625" style="1" customWidth="1"/>
    <col min="2" max="2" width="17.140625" style="1" customWidth="1"/>
    <col min="3" max="3" width="22.7109375" style="1" customWidth="1"/>
    <col min="4" max="4" width="18.7109375" style="1" customWidth="1"/>
    <col min="5" max="5" width="22.7109375" style="1" customWidth="1"/>
    <col min="6" max="6" width="18.7109375" style="1" customWidth="1"/>
    <col min="7" max="7" width="22.7109375" style="1" customWidth="1"/>
    <col min="8" max="8" width="18.7109375" style="1" customWidth="1"/>
    <col min="9" max="9" width="3.7109375" style="1" customWidth="1"/>
    <col min="10" max="10" width="12.7109375" style="1" customWidth="1"/>
    <col min="11" max="11" width="15" style="1" customWidth="1"/>
    <col min="12" max="15" width="18.7109375" style="1" customWidth="1"/>
    <col min="16" max="16" width="4.7109375" style="1" customWidth="1"/>
    <col min="17" max="17" width="4.140625" style="1" customWidth="1"/>
    <col min="18" max="16384" width="11.42578125" style="1"/>
  </cols>
  <sheetData>
    <row r="1" spans="1:17" ht="19.899999999999999" customHeight="1" thickBot="1" x14ac:dyDescent="0.25">
      <c r="A1" s="114" t="s">
        <v>39</v>
      </c>
      <c r="B1" s="115"/>
      <c r="C1" s="99" t="s">
        <v>20</v>
      </c>
      <c r="D1" s="100"/>
      <c r="E1" s="100"/>
      <c r="F1" s="100"/>
      <c r="G1" s="100"/>
      <c r="H1" s="100"/>
      <c r="I1" s="3"/>
      <c r="J1" s="91" t="s">
        <v>30</v>
      </c>
      <c r="K1" s="92"/>
      <c r="L1" s="92"/>
      <c r="M1" s="92"/>
      <c r="N1" s="92"/>
      <c r="O1" s="93"/>
    </row>
    <row r="2" spans="1:17" ht="20.100000000000001" customHeight="1" thickBot="1" x14ac:dyDescent="0.25">
      <c r="A2" s="154">
        <f>'1'!A2:B2+9</f>
        <v>42654</v>
      </c>
      <c r="B2" s="155"/>
      <c r="C2" s="97" t="s">
        <v>9</v>
      </c>
      <c r="D2" s="98"/>
      <c r="E2" s="97" t="s">
        <v>10</v>
      </c>
      <c r="F2" s="98"/>
      <c r="G2" s="97" t="s">
        <v>11</v>
      </c>
      <c r="H2" s="98"/>
      <c r="I2" s="4"/>
      <c r="J2" s="5"/>
      <c r="K2" s="27"/>
      <c r="L2" s="5" t="s">
        <v>21</v>
      </c>
      <c r="M2" s="31"/>
      <c r="N2" s="5" t="s">
        <v>22</v>
      </c>
      <c r="O2" s="27"/>
    </row>
    <row r="3" spans="1:17" ht="20.100000000000001" customHeight="1" thickBot="1" x14ac:dyDescent="0.25">
      <c r="A3" s="32" t="s">
        <v>31</v>
      </c>
      <c r="B3" s="62"/>
      <c r="C3" s="47" t="s">
        <v>0</v>
      </c>
      <c r="D3" s="48" t="s">
        <v>1</v>
      </c>
      <c r="E3" s="47" t="s">
        <v>0</v>
      </c>
      <c r="F3" s="48" t="s">
        <v>1</v>
      </c>
      <c r="G3" s="47" t="s">
        <v>0</v>
      </c>
      <c r="H3" s="49" t="s">
        <v>1</v>
      </c>
      <c r="I3" s="30"/>
      <c r="J3" s="101" t="s">
        <v>42</v>
      </c>
      <c r="K3" s="102"/>
      <c r="L3" s="103">
        <v>1128</v>
      </c>
      <c r="M3" s="104"/>
      <c r="N3" s="103">
        <v>1791</v>
      </c>
      <c r="O3" s="104"/>
    </row>
    <row r="4" spans="1:17" ht="20.100000000000001" customHeight="1" x14ac:dyDescent="0.2">
      <c r="A4" s="33" t="s">
        <v>2</v>
      </c>
      <c r="B4" s="34"/>
      <c r="C4" s="35" t="s">
        <v>3</v>
      </c>
      <c r="D4" s="63">
        <v>0.3</v>
      </c>
      <c r="E4" s="35" t="s">
        <v>3</v>
      </c>
      <c r="F4" s="63">
        <v>0.3</v>
      </c>
      <c r="G4" s="35" t="s">
        <v>3</v>
      </c>
      <c r="H4" s="63">
        <v>0</v>
      </c>
      <c r="I4" s="29"/>
      <c r="J4" s="37"/>
      <c r="K4" s="38"/>
      <c r="L4" s="39" t="s">
        <v>0</v>
      </c>
      <c r="M4" s="40" t="s">
        <v>1</v>
      </c>
      <c r="N4" s="39" t="s">
        <v>0</v>
      </c>
      <c r="O4" s="41" t="s">
        <v>1</v>
      </c>
    </row>
    <row r="5" spans="1:17" ht="20.100000000000001" customHeight="1" x14ac:dyDescent="0.2">
      <c r="A5" s="33" t="s">
        <v>8</v>
      </c>
      <c r="B5" s="34"/>
      <c r="C5" s="35" t="s">
        <v>23</v>
      </c>
      <c r="D5" s="63">
        <v>0</v>
      </c>
      <c r="E5" s="35" t="s">
        <v>23</v>
      </c>
      <c r="F5" s="63">
        <v>0</v>
      </c>
      <c r="G5" s="35" t="s">
        <v>23</v>
      </c>
      <c r="H5" s="63">
        <v>0</v>
      </c>
      <c r="I5" s="28"/>
      <c r="J5" s="130" t="s">
        <v>8</v>
      </c>
      <c r="K5" s="131"/>
      <c r="L5" s="35" t="s">
        <v>23</v>
      </c>
      <c r="M5" s="66">
        <v>0</v>
      </c>
      <c r="N5" s="35" t="s">
        <v>23</v>
      </c>
      <c r="O5" s="63">
        <v>0</v>
      </c>
    </row>
    <row r="6" spans="1:17" ht="20.100000000000001" customHeight="1" x14ac:dyDescent="0.2">
      <c r="A6" s="33" t="s">
        <v>13</v>
      </c>
      <c r="B6" s="34"/>
      <c r="C6" s="35" t="s">
        <v>14</v>
      </c>
      <c r="D6" s="64">
        <v>9.4700000000000006</v>
      </c>
      <c r="E6" s="35" t="s">
        <v>14</v>
      </c>
      <c r="F6" s="63">
        <v>9.39</v>
      </c>
      <c r="G6" s="35" t="s">
        <v>14</v>
      </c>
      <c r="H6" s="63">
        <v>10.54</v>
      </c>
      <c r="I6" s="28"/>
      <c r="J6" s="130" t="s">
        <v>13</v>
      </c>
      <c r="K6" s="131"/>
      <c r="L6" s="35" t="s">
        <v>24</v>
      </c>
      <c r="M6" s="66">
        <v>8.7899999999999991</v>
      </c>
      <c r="N6" s="35" t="s">
        <v>24</v>
      </c>
      <c r="O6" s="63">
        <v>9.82</v>
      </c>
    </row>
    <row r="7" spans="1:17" ht="20.100000000000001" customHeight="1" x14ac:dyDescent="0.2">
      <c r="A7" s="33" t="s">
        <v>12</v>
      </c>
      <c r="B7" s="34"/>
      <c r="C7" s="35" t="s">
        <v>15</v>
      </c>
      <c r="D7" s="65">
        <v>15</v>
      </c>
      <c r="E7" s="35" t="s">
        <v>15</v>
      </c>
      <c r="F7" s="65">
        <v>12</v>
      </c>
      <c r="G7" s="35" t="s">
        <v>15</v>
      </c>
      <c r="H7" s="65">
        <v>495</v>
      </c>
      <c r="I7" s="28"/>
      <c r="J7" s="130" t="s">
        <v>12</v>
      </c>
      <c r="K7" s="131"/>
      <c r="L7" s="35" t="s">
        <v>34</v>
      </c>
      <c r="M7" s="66">
        <v>11.3</v>
      </c>
      <c r="N7" s="35" t="s">
        <v>34</v>
      </c>
      <c r="O7" s="63">
        <v>80</v>
      </c>
      <c r="Q7" s="15"/>
    </row>
    <row r="8" spans="1:17" ht="20.100000000000001" customHeight="1" thickBot="1" x14ac:dyDescent="0.25">
      <c r="A8" s="33" t="s">
        <v>16</v>
      </c>
      <c r="B8" s="34"/>
      <c r="C8" s="35" t="s">
        <v>15</v>
      </c>
      <c r="D8" s="65">
        <v>11</v>
      </c>
      <c r="E8" s="35" t="s">
        <v>15</v>
      </c>
      <c r="F8" s="65">
        <v>11</v>
      </c>
      <c r="G8" s="35" t="s">
        <v>15</v>
      </c>
      <c r="H8" s="65">
        <v>348</v>
      </c>
      <c r="I8" s="28"/>
      <c r="J8" s="132" t="s">
        <v>25</v>
      </c>
      <c r="K8" s="133"/>
      <c r="L8" s="42" t="s">
        <v>41</v>
      </c>
      <c r="M8" s="67">
        <v>0.02</v>
      </c>
      <c r="N8" s="42" t="s">
        <v>41</v>
      </c>
      <c r="O8" s="68">
        <v>0.06</v>
      </c>
      <c r="Q8" s="15"/>
    </row>
    <row r="9" spans="1:17" ht="20.100000000000001" customHeight="1" x14ac:dyDescent="0.2">
      <c r="A9" s="33" t="s">
        <v>4</v>
      </c>
      <c r="B9" s="34"/>
      <c r="C9" s="35"/>
      <c r="D9" s="63">
        <v>2</v>
      </c>
      <c r="E9" s="35"/>
      <c r="F9" s="63">
        <v>1</v>
      </c>
      <c r="G9" s="35"/>
      <c r="H9" s="63">
        <v>3</v>
      </c>
      <c r="I9" s="28"/>
      <c r="J9" s="43"/>
      <c r="K9" s="44"/>
      <c r="L9" s="105" t="str">
        <f>IF(ISNUMBER(M6),IF(M6&gt;9.5,"PH haut, baisser 1826",IF(AND(M6&gt;-1,M6&lt;9.2),"PH bas, augmenter 1826","")),"")</f>
        <v>PH bas, augmenter 1826</v>
      </c>
      <c r="M9" s="106"/>
      <c r="N9" s="105" t="str">
        <f>IF(ISNUMBER(O6),IF(O6&gt;9.5,"PH haut, baisser 1826",IF(AND(O6&gt;-1,O6&lt;9.2),"PH bas, augmenter 1826","")),"")</f>
        <v>PH haut, baisser 1826</v>
      </c>
      <c r="O9" s="106"/>
      <c r="Q9" s="15"/>
    </row>
    <row r="10" spans="1:17" ht="20.100000000000001" customHeight="1" thickBot="1" x14ac:dyDescent="0.25">
      <c r="A10" s="33" t="s">
        <v>5</v>
      </c>
      <c r="B10" s="34"/>
      <c r="C10" s="35"/>
      <c r="D10" s="63">
        <v>3</v>
      </c>
      <c r="E10" s="35"/>
      <c r="F10" s="63">
        <v>2</v>
      </c>
      <c r="G10" s="35"/>
      <c r="H10" s="63">
        <v>5</v>
      </c>
      <c r="I10" s="28"/>
      <c r="J10" s="45"/>
      <c r="K10" s="46"/>
      <c r="L10" s="107"/>
      <c r="M10" s="108"/>
      <c r="N10" s="107"/>
      <c r="O10" s="108"/>
    </row>
    <row r="11" spans="1:17" ht="20.100000000000001" customHeight="1" x14ac:dyDescent="0.2">
      <c r="A11" s="33" t="s">
        <v>6</v>
      </c>
      <c r="B11" s="34"/>
      <c r="C11" s="35" t="s">
        <v>32</v>
      </c>
      <c r="D11" s="63">
        <v>0.46</v>
      </c>
      <c r="E11" s="35" t="s">
        <v>32</v>
      </c>
      <c r="F11" s="63">
        <v>0.49</v>
      </c>
      <c r="G11" s="35" t="s">
        <v>32</v>
      </c>
      <c r="H11" s="63">
        <v>2.36</v>
      </c>
      <c r="I11" s="28"/>
      <c r="J11" s="94" t="s">
        <v>26</v>
      </c>
      <c r="K11" s="95"/>
      <c r="L11" s="95"/>
      <c r="M11" s="95"/>
      <c r="N11" s="95"/>
      <c r="O11" s="96"/>
    </row>
    <row r="12" spans="1:17" ht="20.100000000000001" customHeight="1" x14ac:dyDescent="0.2">
      <c r="A12" s="33" t="s">
        <v>7</v>
      </c>
      <c r="B12" s="34"/>
      <c r="C12" s="35" t="s">
        <v>33</v>
      </c>
      <c r="D12" s="63">
        <v>7.1999999999999995E-2</v>
      </c>
      <c r="E12" s="35" t="s">
        <v>33</v>
      </c>
      <c r="F12" s="63">
        <v>6.3E-2</v>
      </c>
      <c r="G12" s="35" t="s">
        <v>33</v>
      </c>
      <c r="H12" s="63">
        <v>5.0999999999999997E-2</v>
      </c>
      <c r="I12" s="28"/>
      <c r="J12" s="75"/>
      <c r="K12" s="76"/>
      <c r="L12" s="150" t="s">
        <v>21</v>
      </c>
      <c r="M12" s="151"/>
      <c r="N12" s="152" t="s">
        <v>22</v>
      </c>
      <c r="O12" s="151"/>
    </row>
    <row r="13" spans="1:17" ht="20.100000000000001" customHeight="1" x14ac:dyDescent="0.2">
      <c r="A13" s="33" t="s">
        <v>17</v>
      </c>
      <c r="B13" s="34"/>
      <c r="C13" s="35"/>
      <c r="D13" s="36">
        <f>IF(ISERROR(D12/D10),"",D12/D10)</f>
        <v>2.3999999999999997E-2</v>
      </c>
      <c r="E13" s="35"/>
      <c r="F13" s="36">
        <f>IF(ISERROR(F12/F10),"",F12/F10)</f>
        <v>3.15E-2</v>
      </c>
      <c r="G13" s="35"/>
      <c r="H13" s="36">
        <f>IF(ISERROR(H12/H10),"",H12/H10)</f>
        <v>1.0199999999999999E-2</v>
      </c>
      <c r="I13" s="28"/>
      <c r="J13" s="134" t="s">
        <v>27</v>
      </c>
      <c r="K13" s="135"/>
      <c r="L13" s="141" t="s">
        <v>28</v>
      </c>
      <c r="M13" s="143" t="s">
        <v>29</v>
      </c>
      <c r="N13" s="141" t="s">
        <v>28</v>
      </c>
      <c r="O13" s="143" t="s">
        <v>29</v>
      </c>
    </row>
    <row r="14" spans="1:17" ht="20.100000000000001" customHeight="1" thickBot="1" x14ac:dyDescent="0.25">
      <c r="A14" s="124" t="s">
        <v>18</v>
      </c>
      <c r="B14" s="125"/>
      <c r="C14" s="79" t="s">
        <v>19</v>
      </c>
      <c r="D14" s="80">
        <v>0</v>
      </c>
      <c r="E14" s="79" t="s">
        <v>19</v>
      </c>
      <c r="F14" s="80">
        <v>0</v>
      </c>
      <c r="G14" s="79" t="s">
        <v>19</v>
      </c>
      <c r="H14" s="80">
        <v>15</v>
      </c>
      <c r="I14" s="28"/>
      <c r="J14" s="136"/>
      <c r="K14" s="137"/>
      <c r="L14" s="142"/>
      <c r="M14" s="144"/>
      <c r="N14" s="142"/>
      <c r="O14" s="144"/>
      <c r="P14" s="18"/>
    </row>
    <row r="15" spans="1:17" ht="20.100000000000001" customHeight="1" x14ac:dyDescent="0.2">
      <c r="A15" s="118" t="s">
        <v>6</v>
      </c>
      <c r="B15" s="119"/>
      <c r="C15" s="126" t="str">
        <f>IF(ISNUMBER(D11),IF(D11&gt;8,"PO4 haut, baisser 77271 en tenant compte du PO4 TTH 2",IF(AND(D11&gt;-1,D11&lt;4),"PO4 bas, augmenter 77271 en tenant compte du PO4 TTH 2","")),"")</f>
        <v>PO4 bas, augmenter 77271 en tenant compte du PO4 TTH 2</v>
      </c>
      <c r="D15" s="106"/>
      <c r="E15" s="126" t="str">
        <f>IF(ISNUMBER(F11),IF(F11&gt;8,"PO4 haut, baisser 77271 en tenant compte du PO4 TTH 1",IF(AND(F11&gt;-1,F11&lt;4),"PO4 bas, augmenter 77271 en tenant compte du PO4 TTH 1","")),"")</f>
        <v>PO4 bas, augmenter 77271 en tenant compte du PO4 TTH 1</v>
      </c>
      <c r="F15" s="106"/>
      <c r="G15" s="126" t="str">
        <f>IF(ISNUMBER(H11),IF(H11&gt;8,"PO4 haut, baisser 77271",IF(AND(H11&gt;-1,H11&lt;4),"PO4 bas, augmenter 77271","")),"")</f>
        <v>PO4 bas, augmenter 77271</v>
      </c>
      <c r="H15" s="106"/>
      <c r="I15" s="28"/>
      <c r="J15" s="139" t="s">
        <v>37</v>
      </c>
      <c r="K15" s="140"/>
      <c r="L15" s="83" t="s">
        <v>43</v>
      </c>
      <c r="M15" s="88">
        <v>40</v>
      </c>
      <c r="N15" s="85" t="s">
        <v>45</v>
      </c>
      <c r="O15" s="88">
        <v>40</v>
      </c>
      <c r="P15" s="17"/>
    </row>
    <row r="16" spans="1:17" ht="20.100000000000001" customHeight="1" x14ac:dyDescent="0.2">
      <c r="A16" s="120"/>
      <c r="B16" s="121"/>
      <c r="C16" s="127"/>
      <c r="D16" s="128"/>
      <c r="E16" s="127"/>
      <c r="F16" s="128"/>
      <c r="G16" s="127"/>
      <c r="H16" s="128"/>
      <c r="I16" s="28"/>
      <c r="J16" s="139" t="s">
        <v>36</v>
      </c>
      <c r="K16" s="140"/>
      <c r="L16" s="83" t="s">
        <v>44</v>
      </c>
      <c r="M16" s="88">
        <v>55</v>
      </c>
      <c r="N16" s="85" t="s">
        <v>44</v>
      </c>
      <c r="O16" s="88">
        <v>80</v>
      </c>
      <c r="P16" s="17"/>
    </row>
    <row r="17" spans="1:16" ht="19.899999999999999" customHeight="1" thickBot="1" x14ac:dyDescent="0.25">
      <c r="A17" s="120"/>
      <c r="B17" s="121"/>
      <c r="C17" s="127"/>
      <c r="D17" s="128"/>
      <c r="E17" s="127"/>
      <c r="F17" s="128"/>
      <c r="G17" s="127"/>
      <c r="H17" s="128"/>
      <c r="I17" s="28"/>
      <c r="J17" s="139" t="s">
        <v>35</v>
      </c>
      <c r="K17" s="153"/>
      <c r="L17" s="86" t="s">
        <v>43</v>
      </c>
      <c r="M17" s="89">
        <v>45</v>
      </c>
      <c r="N17" s="85" t="s">
        <v>43</v>
      </c>
      <c r="O17" s="89">
        <v>70</v>
      </c>
      <c r="P17" s="17"/>
    </row>
    <row r="18" spans="1:16" ht="19.899999999999999" customHeight="1" thickBot="1" x14ac:dyDescent="0.25">
      <c r="A18" s="122"/>
      <c r="B18" s="123"/>
      <c r="C18" s="129"/>
      <c r="D18" s="108"/>
      <c r="E18" s="129"/>
      <c r="F18" s="108"/>
      <c r="G18" s="129"/>
      <c r="H18" s="108"/>
      <c r="I18" s="28"/>
      <c r="J18" s="145" t="s">
        <v>38</v>
      </c>
      <c r="K18" s="146"/>
      <c r="L18" s="71"/>
      <c r="M18" s="71"/>
      <c r="N18" s="71"/>
      <c r="O18" s="72"/>
      <c r="P18" s="17"/>
    </row>
    <row r="19" spans="1:16" ht="40.15" customHeight="1" x14ac:dyDescent="0.2">
      <c r="A19" s="118" t="s">
        <v>18</v>
      </c>
      <c r="B19" s="119"/>
      <c r="C19" s="126" t="str">
        <f>IF(ISNUMBER(D14),IF(D14&gt;40,"Sulfite haut, baisser 77216 en tenant compte des Sulfites TTH 2",IF(AND(D14&gt;-1,D14&lt;10),"Sulfites bas, augmenter 77216 en tenant compte des Sulfites TTH 2","")),"")</f>
        <v>Sulfites bas, augmenter 77216 en tenant compte des Sulfites TTH 2</v>
      </c>
      <c r="D19" s="106"/>
      <c r="E19" s="126" t="str">
        <f>IF(ISNUMBER(F14),IF(F14&gt;40,"Sulfite haut, baisser 77216 en tenant compte des Sulfites TTH 1",IF(AND(F14&gt;-1,F14&lt;10),"Sulfites bas, augmenter 77216 en tenant compte des Sulfites TTH 1","")),"")</f>
        <v>Sulfites bas, augmenter 77216 en tenant compte des Sulfites TTH 1</v>
      </c>
      <c r="F19" s="106"/>
      <c r="G19" s="126" t="str">
        <f>IF(ISNUMBER(H14),IF(H14&gt;40,"Sulfite haut, baisser 77216",IF(AND(H14&gt;-1,H14&lt;10),"Sulfites bas, augmenter 77216","")),"")</f>
        <v/>
      </c>
      <c r="H19" s="106"/>
      <c r="I19" s="16"/>
      <c r="J19" s="73"/>
      <c r="K19" s="73"/>
      <c r="L19" s="73"/>
      <c r="M19" s="73"/>
      <c r="N19" s="73"/>
      <c r="O19" s="74"/>
    </row>
    <row r="20" spans="1:16" s="2" customFormat="1" ht="40.15" customHeight="1" thickBot="1" x14ac:dyDescent="0.25">
      <c r="A20" s="122"/>
      <c r="B20" s="123"/>
      <c r="C20" s="129"/>
      <c r="D20" s="108"/>
      <c r="E20" s="129"/>
      <c r="F20" s="108"/>
      <c r="G20" s="129"/>
      <c r="H20" s="108"/>
      <c r="I20" s="16"/>
      <c r="J20" s="73"/>
      <c r="K20" s="73"/>
      <c r="L20" s="73"/>
      <c r="M20" s="73"/>
      <c r="N20" s="73"/>
      <c r="O20" s="74"/>
    </row>
    <row r="21" spans="1:16" s="2" customFormat="1" ht="40.15" customHeight="1" x14ac:dyDescent="0.2">
      <c r="A21" s="109" t="s">
        <v>12</v>
      </c>
      <c r="B21" s="110"/>
      <c r="C21" s="126" t="str">
        <f>IF(ISNUMBER(D7),IF(D7&gt;500,"Conductivité élevée, augmenter la purge",IF(AND(D7&gt;-1,D7&lt;400),"Conductivité basse, diminuer la purge","")),"")</f>
        <v>Conductivité basse, diminuer la purge</v>
      </c>
      <c r="D21" s="106"/>
      <c r="E21" s="126" t="str">
        <f>IF(ISNUMBER(F7),IF(F7&gt;500,"Conductivité élevée, augmenter la purge",IF(AND(F7&gt;-1,F7&lt;400),"Conductivité basse, diminuer la purge","")),"")</f>
        <v>Conductivité basse, diminuer la purge</v>
      </c>
      <c r="F21" s="106"/>
      <c r="G21" s="126" t="str">
        <f>IF(ISNUMBER(H7),IF(H7&gt;500,"Conductivité élevée, augmenter la purge",IF(AND(H7&gt;-1,H7&lt;400),"Conductivité basse, diminuer la purge","")),"")</f>
        <v/>
      </c>
      <c r="H21" s="106"/>
      <c r="I21" s="16"/>
      <c r="J21" s="73"/>
      <c r="K21" s="73"/>
      <c r="L21" s="73"/>
      <c r="M21" s="73"/>
      <c r="N21" s="73"/>
      <c r="O21" s="74"/>
    </row>
    <row r="22" spans="1:16" s="2" customFormat="1" ht="40.15" customHeight="1" thickBot="1" x14ac:dyDescent="0.25">
      <c r="A22" s="111"/>
      <c r="B22" s="112"/>
      <c r="C22" s="129"/>
      <c r="D22" s="108"/>
      <c r="E22" s="129"/>
      <c r="F22" s="108"/>
      <c r="G22" s="129"/>
      <c r="H22" s="108"/>
      <c r="I22" s="16"/>
      <c r="J22" s="73"/>
      <c r="K22" s="73"/>
      <c r="L22" s="73"/>
      <c r="M22" s="73"/>
      <c r="N22" s="73"/>
      <c r="O22" s="74"/>
    </row>
    <row r="23" spans="1:16" s="2" customFormat="1" ht="31.9" customHeight="1" x14ac:dyDescent="0.2">
      <c r="A23" s="14"/>
      <c r="B23" s="14"/>
      <c r="C23" s="14"/>
      <c r="D23" s="14"/>
      <c r="E23" s="14"/>
      <c r="F23" s="14"/>
      <c r="G23" s="14"/>
      <c r="H23" s="14"/>
      <c r="I23" s="81"/>
      <c r="J23" s="71"/>
      <c r="K23" s="71"/>
      <c r="L23" s="71"/>
      <c r="M23" s="71"/>
      <c r="N23" s="71"/>
      <c r="O23" s="71"/>
    </row>
    <row r="24" spans="1:16" s="2" customFormat="1" ht="31.9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s="2" customFormat="1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s="2" customFormat="1" ht="20.100000000000001" customHeight="1" x14ac:dyDescent="0.2">
      <c r="A26" s="113"/>
      <c r="B26" s="113"/>
      <c r="C26" s="7"/>
      <c r="D26" s="6"/>
      <c r="E26" s="7"/>
      <c r="F26" s="6"/>
      <c r="G26" s="7"/>
      <c r="H26" s="6"/>
      <c r="I26" s="14"/>
      <c r="J26" s="14"/>
      <c r="K26" s="14"/>
      <c r="L26" s="14"/>
      <c r="M26" s="14"/>
      <c r="N26" s="14"/>
      <c r="O26" s="14"/>
    </row>
    <row r="27" spans="1:16" s="2" customFormat="1" ht="20.100000000000001" customHeight="1" x14ac:dyDescent="0.2">
      <c r="A27" s="113"/>
      <c r="B27" s="113"/>
      <c r="C27" s="7"/>
      <c r="D27" s="6"/>
      <c r="E27" s="7"/>
      <c r="F27" s="6"/>
      <c r="G27" s="7"/>
      <c r="H27" s="6"/>
      <c r="I27" s="14"/>
      <c r="J27" s="138"/>
      <c r="K27" s="138"/>
      <c r="L27" s="138"/>
      <c r="M27" s="138"/>
      <c r="N27" s="138"/>
      <c r="O27" s="138"/>
    </row>
    <row r="28" spans="1:16" s="2" customFormat="1" ht="20.100000000000001" customHeight="1" x14ac:dyDescent="0.2">
      <c r="A28" s="113"/>
      <c r="B28" s="113"/>
      <c r="C28" s="7"/>
      <c r="D28" s="6"/>
      <c r="E28" s="7"/>
      <c r="F28" s="6"/>
      <c r="G28" s="7"/>
      <c r="H28" s="6"/>
      <c r="I28" s="6"/>
      <c r="J28" s="147"/>
      <c r="K28" s="147"/>
      <c r="L28" s="149"/>
      <c r="M28" s="149"/>
      <c r="N28" s="147"/>
      <c r="O28" s="147"/>
    </row>
    <row r="29" spans="1:16" s="2" customFormat="1" ht="20.100000000000001" customHeight="1" x14ac:dyDescent="0.2">
      <c r="A29" s="113"/>
      <c r="B29" s="113"/>
      <c r="C29" s="7"/>
      <c r="D29" s="6"/>
      <c r="E29" s="7"/>
      <c r="F29" s="6"/>
      <c r="G29" s="7"/>
      <c r="H29" s="6"/>
      <c r="I29" s="6"/>
      <c r="J29" s="147"/>
      <c r="K29" s="147"/>
      <c r="L29" s="59"/>
      <c r="M29" s="59"/>
      <c r="N29" s="59"/>
      <c r="O29" s="59"/>
    </row>
    <row r="30" spans="1:16" s="2" customFormat="1" ht="20.100000000000001" customHeight="1" x14ac:dyDescent="0.2">
      <c r="A30" s="113"/>
      <c r="B30" s="113"/>
      <c r="C30" s="7"/>
      <c r="D30" s="6"/>
      <c r="E30" s="7"/>
      <c r="F30" s="6"/>
      <c r="G30" s="7"/>
      <c r="H30" s="6"/>
      <c r="I30" s="6"/>
      <c r="J30" s="147"/>
      <c r="K30" s="147"/>
      <c r="L30" s="9"/>
      <c r="M30" s="9"/>
      <c r="N30" s="9"/>
      <c r="O30" s="9"/>
    </row>
    <row r="31" spans="1:16" s="2" customFormat="1" ht="20.100000000000001" customHeight="1" x14ac:dyDescent="0.2">
      <c r="A31" s="113"/>
      <c r="B31" s="113"/>
      <c r="C31" s="7"/>
      <c r="D31" s="6"/>
      <c r="E31" s="7"/>
      <c r="F31" s="6"/>
      <c r="G31" s="7"/>
      <c r="H31" s="6"/>
      <c r="I31" s="6"/>
      <c r="J31" s="147"/>
      <c r="K31" s="147"/>
      <c r="L31" s="9"/>
      <c r="M31" s="9"/>
      <c r="N31" s="9"/>
      <c r="O31" s="9"/>
    </row>
    <row r="32" spans="1:16" s="2" customFormat="1" ht="20.100000000000001" customHeight="1" x14ac:dyDescent="0.2">
      <c r="A32" s="61"/>
      <c r="B32" s="12"/>
      <c r="C32" s="148"/>
      <c r="D32" s="148"/>
      <c r="E32" s="148"/>
      <c r="F32" s="148"/>
      <c r="G32" s="148"/>
      <c r="H32" s="148"/>
      <c r="I32" s="6"/>
      <c r="J32" s="147"/>
      <c r="K32" s="147"/>
      <c r="L32" s="9"/>
      <c r="M32" s="9"/>
      <c r="N32" s="9"/>
      <c r="O32" s="9"/>
    </row>
    <row r="33" spans="1:15" s="2" customFormat="1" ht="20.100000000000001" customHeight="1" x14ac:dyDescent="0.2">
      <c r="A33" s="113"/>
      <c r="B33" s="113"/>
      <c r="C33" s="138"/>
      <c r="D33" s="138"/>
      <c r="E33" s="138"/>
      <c r="F33" s="138"/>
      <c r="G33" s="138"/>
      <c r="H33" s="138"/>
      <c r="I33" s="6"/>
      <c r="J33" s="148"/>
      <c r="K33" s="148"/>
      <c r="L33" s="148"/>
      <c r="M33" s="148"/>
      <c r="N33" s="148"/>
      <c r="O33" s="148"/>
    </row>
    <row r="34" spans="1:15" s="2" customFormat="1" ht="20.100000000000001" customHeight="1" x14ac:dyDescent="0.2">
      <c r="A34" s="113"/>
      <c r="B34" s="113"/>
      <c r="C34" s="59"/>
      <c r="D34" s="59"/>
      <c r="E34" s="59"/>
      <c r="F34" s="59"/>
      <c r="G34" s="59"/>
      <c r="H34" s="59"/>
      <c r="I34" s="61"/>
      <c r="J34" s="60"/>
      <c r="K34" s="26"/>
      <c r="L34" s="60"/>
      <c r="M34" s="26"/>
      <c r="N34" s="60"/>
      <c r="O34" s="26"/>
    </row>
    <row r="35" spans="1:15" s="2" customFormat="1" ht="20.100000000000001" customHeight="1" x14ac:dyDescent="0.2">
      <c r="A35" s="113"/>
      <c r="B35" s="113"/>
      <c r="C35" s="7"/>
      <c r="D35" s="6"/>
      <c r="E35" s="7"/>
      <c r="F35" s="6"/>
      <c r="G35" s="7"/>
      <c r="H35" s="6"/>
      <c r="I35" s="60"/>
      <c r="J35" s="9"/>
      <c r="K35" s="9"/>
      <c r="L35" s="59"/>
      <c r="M35" s="59"/>
      <c r="N35" s="59"/>
      <c r="O35" s="59"/>
    </row>
    <row r="36" spans="1:15" s="2" customFormat="1" ht="20.100000000000001" customHeight="1" x14ac:dyDescent="0.2">
      <c r="A36" s="113"/>
      <c r="B36" s="113"/>
      <c r="C36" s="7"/>
      <c r="D36" s="6"/>
      <c r="E36" s="7"/>
      <c r="F36" s="6"/>
      <c r="G36" s="7"/>
      <c r="H36" s="6"/>
      <c r="I36" s="9"/>
      <c r="J36" s="147"/>
      <c r="K36" s="147"/>
      <c r="L36" s="7"/>
      <c r="M36" s="10"/>
      <c r="N36" s="7"/>
      <c r="O36" s="10"/>
    </row>
    <row r="37" spans="1:15" s="2" customFormat="1" ht="20.100000000000001" customHeight="1" x14ac:dyDescent="0.2">
      <c r="A37" s="113"/>
      <c r="B37" s="113"/>
      <c r="C37" s="7"/>
      <c r="D37" s="6"/>
      <c r="E37" s="7"/>
      <c r="F37" s="6"/>
      <c r="G37" s="7"/>
      <c r="H37" s="6"/>
      <c r="I37" s="6"/>
      <c r="J37" s="147"/>
      <c r="K37" s="147"/>
      <c r="L37" s="7"/>
      <c r="M37" s="10"/>
      <c r="N37" s="7"/>
      <c r="O37" s="10"/>
    </row>
    <row r="38" spans="1:15" s="2" customFormat="1" ht="20.100000000000001" customHeight="1" x14ac:dyDescent="0.2">
      <c r="A38" s="113"/>
      <c r="B38" s="113"/>
      <c r="C38" s="7"/>
      <c r="D38" s="6"/>
      <c r="E38" s="7"/>
      <c r="F38" s="6"/>
      <c r="G38" s="7"/>
      <c r="H38" s="6"/>
      <c r="I38" s="6"/>
      <c r="J38" s="147"/>
      <c r="K38" s="147"/>
      <c r="L38" s="7"/>
      <c r="M38" s="10"/>
      <c r="N38" s="7"/>
      <c r="O38" s="10"/>
    </row>
    <row r="39" spans="1:15" s="2" customFormat="1" ht="20.100000000000001" customHeight="1" x14ac:dyDescent="0.2">
      <c r="A39" s="113"/>
      <c r="B39" s="113"/>
      <c r="C39" s="7"/>
      <c r="D39" s="6"/>
      <c r="E39" s="7"/>
      <c r="F39" s="6"/>
      <c r="G39" s="7"/>
      <c r="H39" s="6"/>
      <c r="I39" s="6"/>
      <c r="J39" s="147"/>
      <c r="K39" s="147"/>
      <c r="L39" s="7"/>
      <c r="M39" s="7"/>
      <c r="N39" s="7"/>
      <c r="O39" s="7"/>
    </row>
    <row r="40" spans="1:15" s="2" customFormat="1" ht="20.100000000000001" customHeight="1" x14ac:dyDescent="0.2">
      <c r="A40" s="113"/>
      <c r="B40" s="113"/>
      <c r="C40" s="7"/>
      <c r="D40" s="6"/>
      <c r="E40" s="7"/>
      <c r="F40" s="6"/>
      <c r="G40" s="7"/>
      <c r="H40" s="6"/>
      <c r="I40" s="6"/>
      <c r="J40" s="11"/>
      <c r="K40" s="11"/>
      <c r="L40" s="11"/>
      <c r="M40" s="11"/>
      <c r="N40" s="11"/>
      <c r="O40" s="6"/>
    </row>
    <row r="41" spans="1:15" s="2" customFormat="1" ht="19.899999999999999" customHeight="1" x14ac:dyDescent="0.2">
      <c r="A41" s="113"/>
      <c r="B41" s="113"/>
      <c r="C41" s="7"/>
      <c r="D41" s="6"/>
      <c r="E41" s="7"/>
      <c r="F41" s="6"/>
      <c r="G41" s="7"/>
      <c r="H41" s="6"/>
      <c r="I41" s="6"/>
      <c r="J41" s="138"/>
      <c r="K41" s="138"/>
      <c r="L41" s="138"/>
      <c r="M41" s="138"/>
      <c r="N41" s="138"/>
      <c r="O41" s="138"/>
    </row>
    <row r="42" spans="1:15" s="8" customFormat="1" ht="15.75" x14ac:dyDescent="0.2">
      <c r="A42" s="113"/>
      <c r="B42" s="113"/>
      <c r="C42" s="7"/>
      <c r="D42" s="6"/>
      <c r="E42" s="7"/>
      <c r="F42" s="6"/>
      <c r="G42" s="7"/>
      <c r="H42" s="6"/>
      <c r="I42" s="6"/>
      <c r="J42" s="147"/>
      <c r="K42" s="147"/>
      <c r="L42" s="149"/>
      <c r="M42" s="149"/>
      <c r="N42" s="147"/>
      <c r="O42" s="147"/>
    </row>
    <row r="43" spans="1:15" s="2" customFormat="1" ht="20.100000000000001" customHeight="1" x14ac:dyDescent="0.2">
      <c r="A43" s="113"/>
      <c r="B43" s="113"/>
      <c r="C43" s="7"/>
      <c r="D43" s="6"/>
      <c r="E43" s="7"/>
      <c r="F43" s="6"/>
      <c r="G43" s="7"/>
      <c r="H43" s="6"/>
      <c r="I43" s="6"/>
      <c r="J43" s="147"/>
      <c r="K43" s="147"/>
      <c r="L43" s="59"/>
      <c r="M43" s="59"/>
      <c r="N43" s="59"/>
      <c r="O43" s="59"/>
    </row>
    <row r="44" spans="1:15" s="2" customFormat="1" ht="20.100000000000001" customHeight="1" x14ac:dyDescent="0.2">
      <c r="A44" s="113"/>
      <c r="B44" s="113"/>
      <c r="C44" s="7"/>
      <c r="D44" s="6"/>
      <c r="E44" s="7"/>
      <c r="F44" s="6"/>
      <c r="G44" s="7"/>
      <c r="H44" s="6"/>
      <c r="I44" s="6"/>
      <c r="J44" s="147"/>
      <c r="K44" s="147"/>
      <c r="L44" s="9"/>
      <c r="M44" s="9"/>
      <c r="N44" s="9"/>
      <c r="O44" s="9"/>
    </row>
    <row r="45" spans="1:15" s="2" customFormat="1" ht="20.100000000000001" customHeight="1" x14ac:dyDescent="0.2">
      <c r="A45" s="113"/>
      <c r="B45" s="113"/>
      <c r="C45" s="7"/>
      <c r="D45" s="6"/>
      <c r="E45" s="7"/>
      <c r="F45" s="6"/>
      <c r="G45" s="7"/>
      <c r="H45" s="6"/>
      <c r="I45" s="6"/>
      <c r="J45" s="147"/>
      <c r="K45" s="147"/>
      <c r="L45" s="9"/>
      <c r="M45" s="9"/>
      <c r="N45" s="9"/>
      <c r="O45" s="9"/>
    </row>
    <row r="46" spans="1:15" s="2" customFormat="1" ht="20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6"/>
      <c r="J46" s="147"/>
      <c r="K46" s="147"/>
      <c r="L46" s="9"/>
      <c r="M46" s="9"/>
      <c r="N46" s="9"/>
      <c r="O46" s="9"/>
    </row>
    <row r="47" spans="1:15" s="2" customFormat="1" ht="20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6"/>
      <c r="J47" s="13"/>
      <c r="K47" s="13"/>
      <c r="L47" s="13"/>
      <c r="M47" s="13"/>
      <c r="N47" s="13"/>
      <c r="O47" s="13"/>
    </row>
    <row r="48" spans="1:15" s="2" customFormat="1" x14ac:dyDescent="0.2">
      <c r="A48" s="1"/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  <c r="N48" s="13"/>
      <c r="O48" s="13"/>
    </row>
    <row r="49" spans="1:15" s="2" customFormat="1" x14ac:dyDescent="0.2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  <c r="O49" s="1"/>
    </row>
  </sheetData>
  <mergeCells count="83">
    <mergeCell ref="A44:B44"/>
    <mergeCell ref="J44:K44"/>
    <mergeCell ref="A45:B45"/>
    <mergeCell ref="J45:K45"/>
    <mergeCell ref="J46:K46"/>
    <mergeCell ref="A39:B39"/>
    <mergeCell ref="J39:K39"/>
    <mergeCell ref="A40:B40"/>
    <mergeCell ref="A41:B41"/>
    <mergeCell ref="J41:O41"/>
    <mergeCell ref="A42:B42"/>
    <mergeCell ref="J42:K43"/>
    <mergeCell ref="L42:M42"/>
    <mergeCell ref="N42:O42"/>
    <mergeCell ref="A43:B43"/>
    <mergeCell ref="A38:B38"/>
    <mergeCell ref="J38:K38"/>
    <mergeCell ref="A33:B33"/>
    <mergeCell ref="C33:D33"/>
    <mergeCell ref="E33:F33"/>
    <mergeCell ref="G33:H33"/>
    <mergeCell ref="J33:O33"/>
    <mergeCell ref="A34:B34"/>
    <mergeCell ref="A35:B35"/>
    <mergeCell ref="A36:B36"/>
    <mergeCell ref="J36:K36"/>
    <mergeCell ref="A37:B37"/>
    <mergeCell ref="J37:K37"/>
    <mergeCell ref="A30:B30"/>
    <mergeCell ref="J30:K30"/>
    <mergeCell ref="A31:B31"/>
    <mergeCell ref="J31:K31"/>
    <mergeCell ref="C32:H32"/>
    <mergeCell ref="J32:K32"/>
    <mergeCell ref="A26:B26"/>
    <mergeCell ref="A27:B27"/>
    <mergeCell ref="J27:O27"/>
    <mergeCell ref="A28:B28"/>
    <mergeCell ref="J28:K29"/>
    <mergeCell ref="L28:M28"/>
    <mergeCell ref="N28:O28"/>
    <mergeCell ref="A29:B29"/>
    <mergeCell ref="A21:B22"/>
    <mergeCell ref="C21:D22"/>
    <mergeCell ref="E21:F22"/>
    <mergeCell ref="G21:H22"/>
    <mergeCell ref="A19:B20"/>
    <mergeCell ref="C19:D20"/>
    <mergeCell ref="E19:F20"/>
    <mergeCell ref="G19:H20"/>
    <mergeCell ref="A14:B14"/>
    <mergeCell ref="A15:B18"/>
    <mergeCell ref="C15:D18"/>
    <mergeCell ref="E15:F18"/>
    <mergeCell ref="G15:H18"/>
    <mergeCell ref="J15:K15"/>
    <mergeCell ref="J16:K16"/>
    <mergeCell ref="J17:K17"/>
    <mergeCell ref="J18:K18"/>
    <mergeCell ref="L12:M12"/>
    <mergeCell ref="N12:O12"/>
    <mergeCell ref="J13:K14"/>
    <mergeCell ref="L13:L14"/>
    <mergeCell ref="M13:M14"/>
    <mergeCell ref="N13:N14"/>
    <mergeCell ref="O13:O14"/>
    <mergeCell ref="J11:O11"/>
    <mergeCell ref="J3:K3"/>
    <mergeCell ref="L3:M3"/>
    <mergeCell ref="N3:O3"/>
    <mergeCell ref="J5:K5"/>
    <mergeCell ref="J6:K6"/>
    <mergeCell ref="J7:K7"/>
    <mergeCell ref="J8:K8"/>
    <mergeCell ref="L9:M10"/>
    <mergeCell ref="N9:O10"/>
    <mergeCell ref="A1:B1"/>
    <mergeCell ref="C1:H1"/>
    <mergeCell ref="J1:O1"/>
    <mergeCell ref="A2:B2"/>
    <mergeCell ref="C2:D2"/>
    <mergeCell ref="E2:F2"/>
    <mergeCell ref="G2:H2"/>
  </mergeCells>
  <conditionalFormatting sqref="D7">
    <cfRule type="cellIs" dxfId="163" priority="19" operator="lessThan">
      <formula>9.5</formula>
    </cfRule>
  </conditionalFormatting>
  <conditionalFormatting sqref="F7 H7">
    <cfRule type="cellIs" dxfId="162" priority="18" operator="lessThan">
      <formula>9.5</formula>
    </cfRule>
  </conditionalFormatting>
  <conditionalFormatting sqref="D7 F7 H7">
    <cfRule type="cellIs" dxfId="161" priority="17" operator="greaterThan">
      <formula>10.5</formula>
    </cfRule>
  </conditionalFormatting>
  <conditionalFormatting sqref="D6 F6 H6">
    <cfRule type="cellIs" dxfId="160" priority="16" operator="notEqual">
      <formula>0</formula>
    </cfRule>
  </conditionalFormatting>
  <conditionalFormatting sqref="D8 F8 H8">
    <cfRule type="cellIs" dxfId="159" priority="15" operator="notBetween">
      <formula>400</formula>
      <formula>500</formula>
    </cfRule>
  </conditionalFormatting>
  <conditionalFormatting sqref="D12 F12 H12">
    <cfRule type="cellIs" dxfId="158" priority="14" operator="notBetween">
      <formula>4</formula>
      <formula>8</formula>
    </cfRule>
  </conditionalFormatting>
  <conditionalFormatting sqref="D13 F13 H13">
    <cfRule type="cellIs" dxfId="157" priority="13" operator="lessThan">
      <formula>4</formula>
    </cfRule>
  </conditionalFormatting>
  <conditionalFormatting sqref="M5 O5">
    <cfRule type="cellIs" dxfId="156" priority="12" operator="notEqual">
      <formula>0</formula>
    </cfRule>
  </conditionalFormatting>
  <conditionalFormatting sqref="O6 M6">
    <cfRule type="cellIs" dxfId="155" priority="11" operator="notBetween">
      <formula>9.2</formula>
      <formula>9.5</formula>
    </cfRule>
  </conditionalFormatting>
  <conditionalFormatting sqref="M7 O7">
    <cfRule type="cellIs" dxfId="154" priority="10" operator="lessThan">
      <formula>7.5</formula>
    </cfRule>
  </conditionalFormatting>
  <conditionalFormatting sqref="O8 M8">
    <cfRule type="cellIs" dxfId="153" priority="9" operator="greaterThan">
      <formula>0.02</formula>
    </cfRule>
  </conditionalFormatting>
  <conditionalFormatting sqref="D6">
    <cfRule type="cellIs" dxfId="152" priority="8" operator="lessThan">
      <formula>9.5</formula>
    </cfRule>
  </conditionalFormatting>
  <conditionalFormatting sqref="F6 H6">
    <cfRule type="cellIs" dxfId="151" priority="7" operator="lessThan">
      <formula>9.5</formula>
    </cfRule>
  </conditionalFormatting>
  <conditionalFormatting sqref="D6 F6 H6">
    <cfRule type="cellIs" dxfId="150" priority="6" operator="greaterThan">
      <formula>10.5</formula>
    </cfRule>
  </conditionalFormatting>
  <conditionalFormatting sqref="D5 F5 H5">
    <cfRule type="cellIs" dxfId="149" priority="5" operator="notEqual">
      <formula>0</formula>
    </cfRule>
  </conditionalFormatting>
  <conditionalFormatting sqref="D7 F7 H7">
    <cfRule type="cellIs" dxfId="148" priority="4" operator="notBetween">
      <formula>400</formula>
      <formula>500</formula>
    </cfRule>
  </conditionalFormatting>
  <conditionalFormatting sqref="D11 F11 H11">
    <cfRule type="cellIs" dxfId="147" priority="3" operator="notBetween">
      <formula>4</formula>
      <formula>8</formula>
    </cfRule>
  </conditionalFormatting>
  <conditionalFormatting sqref="D12 F12 H12">
    <cfRule type="cellIs" dxfId="146" priority="2" operator="lessThan">
      <formula>4</formula>
    </cfRule>
  </conditionalFormatting>
  <conditionalFormatting sqref="D14 F14 H14">
    <cfRule type="cellIs" dxfId="145" priority="1" operator="notBetween">
      <formula>10</formula>
      <formula>40</formula>
    </cfRule>
  </conditionalFormatting>
  <printOptions horizontalCentered="1" verticalCentered="1"/>
  <pageMargins left="0" right="0" top="1.5748031496062993" bottom="0" header="0" footer="0"/>
  <pageSetup paperSize="9" scale="45" orientation="landscape" copies="2" r:id="rId1"/>
  <headerFooter alignWithMargins="0">
    <oddFooter>&amp;L&amp;"Arial,Italique"&amp;9Créé par Couturier.C&amp;C&amp;F&amp;R&amp;Z&amp;F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Q49"/>
  <sheetViews>
    <sheetView zoomScale="60" zoomScaleNormal="60" workbookViewId="0">
      <pane ySplit="2" topLeftCell="A3" activePane="bottomLeft" state="frozen"/>
      <selection pane="bottomLeft" activeCell="N9" sqref="N9:O10"/>
    </sheetView>
  </sheetViews>
  <sheetFormatPr baseColWidth="10" defaultColWidth="11.42578125" defaultRowHeight="12.75" x14ac:dyDescent="0.2"/>
  <cols>
    <col min="1" max="1" width="7.28515625" style="1" customWidth="1"/>
    <col min="2" max="2" width="17.140625" style="1" customWidth="1"/>
    <col min="3" max="3" width="22.7109375" style="1" customWidth="1"/>
    <col min="4" max="4" width="18.7109375" style="1" customWidth="1"/>
    <col min="5" max="5" width="22.7109375" style="1" customWidth="1"/>
    <col min="6" max="6" width="18.7109375" style="1" customWidth="1"/>
    <col min="7" max="7" width="22.7109375" style="1" customWidth="1"/>
    <col min="8" max="8" width="18.7109375" style="1" customWidth="1"/>
    <col min="9" max="9" width="3.7109375" style="1" customWidth="1"/>
    <col min="10" max="10" width="12.7109375" style="1" customWidth="1"/>
    <col min="11" max="11" width="15" style="1" customWidth="1"/>
    <col min="12" max="15" width="18.7109375" style="1" customWidth="1"/>
    <col min="16" max="16" width="4.7109375" style="1" customWidth="1"/>
    <col min="17" max="17" width="4.140625" style="1" customWidth="1"/>
    <col min="18" max="16384" width="11.42578125" style="1"/>
  </cols>
  <sheetData>
    <row r="1" spans="1:17" ht="19.899999999999999" customHeight="1" thickBot="1" x14ac:dyDescent="0.25">
      <c r="A1" s="114" t="s">
        <v>39</v>
      </c>
      <c r="B1" s="115"/>
      <c r="C1" s="99" t="s">
        <v>20</v>
      </c>
      <c r="D1" s="100"/>
      <c r="E1" s="100"/>
      <c r="F1" s="100"/>
      <c r="G1" s="100"/>
      <c r="H1" s="100"/>
      <c r="I1" s="3"/>
      <c r="J1" s="91" t="s">
        <v>30</v>
      </c>
      <c r="K1" s="92"/>
      <c r="L1" s="92"/>
      <c r="M1" s="92"/>
      <c r="N1" s="92"/>
      <c r="O1" s="93"/>
    </row>
    <row r="2" spans="1:17" ht="20.100000000000001" customHeight="1" thickBot="1" x14ac:dyDescent="0.25">
      <c r="A2" s="154">
        <f>'1'!A2:B2+12</f>
        <v>42657</v>
      </c>
      <c r="B2" s="155"/>
      <c r="C2" s="97" t="s">
        <v>9</v>
      </c>
      <c r="D2" s="98"/>
      <c r="E2" s="97" t="s">
        <v>10</v>
      </c>
      <c r="F2" s="98"/>
      <c r="G2" s="97" t="s">
        <v>11</v>
      </c>
      <c r="H2" s="98"/>
      <c r="I2" s="4"/>
      <c r="J2" s="5"/>
      <c r="K2" s="27"/>
      <c r="L2" s="5" t="s">
        <v>21</v>
      </c>
      <c r="M2" s="31"/>
      <c r="N2" s="5" t="s">
        <v>22</v>
      </c>
      <c r="O2" s="27"/>
    </row>
    <row r="3" spans="1:17" ht="20.100000000000001" customHeight="1" thickBot="1" x14ac:dyDescent="0.25">
      <c r="A3" s="32" t="s">
        <v>31</v>
      </c>
      <c r="B3" s="62">
        <v>4</v>
      </c>
      <c r="C3" s="47" t="s">
        <v>0</v>
      </c>
      <c r="D3" s="48" t="s">
        <v>1</v>
      </c>
      <c r="E3" s="47" t="s">
        <v>0</v>
      </c>
      <c r="F3" s="48" t="s">
        <v>1</v>
      </c>
      <c r="G3" s="47" t="s">
        <v>0</v>
      </c>
      <c r="H3" s="49" t="s">
        <v>1</v>
      </c>
      <c r="I3" s="30"/>
      <c r="J3" s="101" t="s">
        <v>42</v>
      </c>
      <c r="K3" s="102"/>
      <c r="L3" s="103">
        <v>1145</v>
      </c>
      <c r="M3" s="104"/>
      <c r="N3" s="103"/>
      <c r="O3" s="104"/>
    </row>
    <row r="4" spans="1:17" ht="20.100000000000001" customHeight="1" x14ac:dyDescent="0.2">
      <c r="A4" s="33" t="s">
        <v>2</v>
      </c>
      <c r="B4" s="34"/>
      <c r="C4" s="35" t="s">
        <v>3</v>
      </c>
      <c r="D4" s="63">
        <v>0.3</v>
      </c>
      <c r="E4" s="35" t="s">
        <v>3</v>
      </c>
      <c r="F4" s="63">
        <v>0.37</v>
      </c>
      <c r="G4" s="35" t="s">
        <v>3</v>
      </c>
      <c r="H4" s="63">
        <v>0.3</v>
      </c>
      <c r="I4" s="29"/>
      <c r="J4" s="37"/>
      <c r="K4" s="38"/>
      <c r="L4" s="39" t="s">
        <v>0</v>
      </c>
      <c r="M4" s="40" t="s">
        <v>1</v>
      </c>
      <c r="N4" s="39" t="s">
        <v>0</v>
      </c>
      <c r="O4" s="41" t="s">
        <v>1</v>
      </c>
    </row>
    <row r="5" spans="1:17" ht="20.100000000000001" customHeight="1" x14ac:dyDescent="0.2">
      <c r="A5" s="33" t="s">
        <v>8</v>
      </c>
      <c r="B5" s="34"/>
      <c r="C5" s="35" t="s">
        <v>23</v>
      </c>
      <c r="D5" s="63">
        <v>0</v>
      </c>
      <c r="E5" s="35" t="s">
        <v>23</v>
      </c>
      <c r="F5" s="63">
        <v>0</v>
      </c>
      <c r="G5" s="35" t="s">
        <v>23</v>
      </c>
      <c r="H5" s="63">
        <v>0</v>
      </c>
      <c r="I5" s="28"/>
      <c r="J5" s="130" t="s">
        <v>8</v>
      </c>
      <c r="K5" s="131"/>
      <c r="L5" s="35" t="s">
        <v>23</v>
      </c>
      <c r="M5" s="66">
        <v>0</v>
      </c>
      <c r="N5" s="35" t="s">
        <v>23</v>
      </c>
      <c r="O5" s="63">
        <v>0</v>
      </c>
    </row>
    <row r="6" spans="1:17" ht="20.100000000000001" customHeight="1" x14ac:dyDescent="0.2">
      <c r="A6" s="33" t="s">
        <v>13</v>
      </c>
      <c r="B6" s="34"/>
      <c r="C6" s="35" t="s">
        <v>14</v>
      </c>
      <c r="D6" s="64">
        <v>9.16</v>
      </c>
      <c r="E6" s="35" t="s">
        <v>14</v>
      </c>
      <c r="F6" s="63">
        <v>9.26</v>
      </c>
      <c r="G6" s="35" t="s">
        <v>14</v>
      </c>
      <c r="H6" s="63">
        <v>10.57</v>
      </c>
      <c r="I6" s="28"/>
      <c r="J6" s="130" t="s">
        <v>13</v>
      </c>
      <c r="K6" s="131"/>
      <c r="L6" s="35" t="s">
        <v>24</v>
      </c>
      <c r="M6" s="66">
        <v>8.06</v>
      </c>
      <c r="N6" s="35" t="s">
        <v>24</v>
      </c>
      <c r="O6" s="63">
        <v>9.74</v>
      </c>
    </row>
    <row r="7" spans="1:17" ht="20.100000000000001" customHeight="1" x14ac:dyDescent="0.2">
      <c r="A7" s="33" t="s">
        <v>12</v>
      </c>
      <c r="B7" s="34"/>
      <c r="C7" s="35" t="s">
        <v>15</v>
      </c>
      <c r="D7" s="65">
        <v>96.6</v>
      </c>
      <c r="E7" s="35" t="s">
        <v>15</v>
      </c>
      <c r="F7" s="65">
        <v>11.53</v>
      </c>
      <c r="G7" s="35" t="s">
        <v>15</v>
      </c>
      <c r="H7" s="65">
        <v>385</v>
      </c>
      <c r="I7" s="28"/>
      <c r="J7" s="130" t="s">
        <v>12</v>
      </c>
      <c r="K7" s="131"/>
      <c r="L7" s="35" t="s">
        <v>34</v>
      </c>
      <c r="M7" s="66">
        <v>8.86</v>
      </c>
      <c r="N7" s="35" t="s">
        <v>34</v>
      </c>
      <c r="O7" s="63">
        <v>72</v>
      </c>
      <c r="Q7" s="15"/>
    </row>
    <row r="8" spans="1:17" ht="20.100000000000001" customHeight="1" thickBot="1" x14ac:dyDescent="0.25">
      <c r="A8" s="33" t="s">
        <v>16</v>
      </c>
      <c r="B8" s="34"/>
      <c r="C8" s="35" t="s">
        <v>15</v>
      </c>
      <c r="D8" s="65">
        <v>11</v>
      </c>
      <c r="E8" s="35" t="s">
        <v>15</v>
      </c>
      <c r="F8" s="65">
        <v>11</v>
      </c>
      <c r="G8" s="35" t="s">
        <v>15</v>
      </c>
      <c r="H8" s="65">
        <v>333</v>
      </c>
      <c r="I8" s="28"/>
      <c r="J8" s="132" t="s">
        <v>25</v>
      </c>
      <c r="K8" s="133"/>
      <c r="L8" s="42" t="s">
        <v>41</v>
      </c>
      <c r="M8" s="67">
        <v>1.6E-2</v>
      </c>
      <c r="N8" s="42" t="s">
        <v>41</v>
      </c>
      <c r="O8" s="68">
        <v>2.4E-2</v>
      </c>
      <c r="Q8" s="15"/>
    </row>
    <row r="9" spans="1:17" ht="20.100000000000001" customHeight="1" x14ac:dyDescent="0.2">
      <c r="A9" s="33" t="s">
        <v>4</v>
      </c>
      <c r="B9" s="34"/>
      <c r="C9" s="35"/>
      <c r="D9" s="63">
        <v>0.5</v>
      </c>
      <c r="E9" s="35"/>
      <c r="F9" s="63">
        <v>1</v>
      </c>
      <c r="G9" s="35"/>
      <c r="H9" s="63">
        <v>3</v>
      </c>
      <c r="I9" s="28"/>
      <c r="J9" s="43"/>
      <c r="K9" s="44"/>
      <c r="L9" s="105" t="str">
        <f>IF(ISNUMBER(M6),IF(M6&gt;9.5,"PH haut, baisser 1826",IF(AND(M6&gt;-1,M6&lt;9.2),"PH bas, augmenter 1826","")),"")</f>
        <v>PH bas, augmenter 1826</v>
      </c>
      <c r="M9" s="106"/>
      <c r="N9" s="105" t="str">
        <f>IF(ISNUMBER(O6),IF(O6&gt;9.5,"PH haut, baisser 1826",IF(AND(O6&gt;-1,O6&lt;9.2),"PH bas, augmenter 1826","")),"")</f>
        <v>PH haut, baisser 1826</v>
      </c>
      <c r="O9" s="106"/>
      <c r="Q9" s="15"/>
    </row>
    <row r="10" spans="1:17" ht="20.100000000000001" customHeight="1" thickBot="1" x14ac:dyDescent="0.25">
      <c r="A10" s="33" t="s">
        <v>5</v>
      </c>
      <c r="B10" s="34"/>
      <c r="C10" s="35"/>
      <c r="D10" s="63">
        <v>15</v>
      </c>
      <c r="E10" s="35"/>
      <c r="F10" s="63">
        <v>2.5</v>
      </c>
      <c r="G10" s="35"/>
      <c r="H10" s="63">
        <v>6</v>
      </c>
      <c r="I10" s="28"/>
      <c r="J10" s="45"/>
      <c r="K10" s="46"/>
      <c r="L10" s="107"/>
      <c r="M10" s="108"/>
      <c r="N10" s="107"/>
      <c r="O10" s="108"/>
    </row>
    <row r="11" spans="1:17" ht="20.100000000000001" customHeight="1" x14ac:dyDescent="0.2">
      <c r="A11" s="33" t="s">
        <v>6</v>
      </c>
      <c r="B11" s="34"/>
      <c r="C11" s="35" t="s">
        <v>32</v>
      </c>
      <c r="D11" s="63">
        <v>0.6</v>
      </c>
      <c r="E11" s="35" t="s">
        <v>32</v>
      </c>
      <c r="F11" s="63">
        <v>0.46</v>
      </c>
      <c r="G11" s="35" t="s">
        <v>32</v>
      </c>
      <c r="H11" s="63">
        <v>0.35</v>
      </c>
      <c r="I11" s="28"/>
      <c r="J11" s="94" t="s">
        <v>26</v>
      </c>
      <c r="K11" s="95"/>
      <c r="L11" s="95"/>
      <c r="M11" s="95"/>
      <c r="N11" s="95"/>
      <c r="O11" s="96"/>
    </row>
    <row r="12" spans="1:17" ht="20.100000000000001" customHeight="1" x14ac:dyDescent="0.2">
      <c r="A12" s="33" t="s">
        <v>7</v>
      </c>
      <c r="B12" s="34"/>
      <c r="C12" s="35" t="s">
        <v>33</v>
      </c>
      <c r="D12" s="63">
        <v>6.0999999999999999E-2</v>
      </c>
      <c r="E12" s="35" t="s">
        <v>33</v>
      </c>
      <c r="F12" s="63">
        <v>5.8000000000000003E-2</v>
      </c>
      <c r="G12" s="35" t="s">
        <v>33</v>
      </c>
      <c r="H12" s="63">
        <v>7.1999999999999995E-2</v>
      </c>
      <c r="I12" s="28"/>
      <c r="J12" s="75"/>
      <c r="K12" s="76"/>
      <c r="L12" s="150" t="s">
        <v>21</v>
      </c>
      <c r="M12" s="151"/>
      <c r="N12" s="152" t="s">
        <v>22</v>
      </c>
      <c r="O12" s="151"/>
    </row>
    <row r="13" spans="1:17" ht="20.100000000000001" customHeight="1" x14ac:dyDescent="0.2">
      <c r="A13" s="33" t="s">
        <v>17</v>
      </c>
      <c r="B13" s="34"/>
      <c r="C13" s="35"/>
      <c r="D13" s="36">
        <f>IF(ISERROR(D12/D10),"",D12/D10)</f>
        <v>4.0666666666666663E-3</v>
      </c>
      <c r="E13" s="35"/>
      <c r="F13" s="36">
        <f>IF(ISERROR(F12/F10),"",F12/F10)</f>
        <v>2.3200000000000002E-2</v>
      </c>
      <c r="G13" s="35"/>
      <c r="H13" s="36">
        <f>IF(ISERROR(H12/H10),"",H12/H10)</f>
        <v>1.1999999999999999E-2</v>
      </c>
      <c r="I13" s="28"/>
      <c r="J13" s="134" t="s">
        <v>27</v>
      </c>
      <c r="K13" s="135"/>
      <c r="L13" s="141" t="s">
        <v>28</v>
      </c>
      <c r="M13" s="143" t="s">
        <v>29</v>
      </c>
      <c r="N13" s="141" t="s">
        <v>28</v>
      </c>
      <c r="O13" s="143" t="s">
        <v>29</v>
      </c>
    </row>
    <row r="14" spans="1:17" ht="20.100000000000001" customHeight="1" thickBot="1" x14ac:dyDescent="0.25">
      <c r="A14" s="124" t="s">
        <v>18</v>
      </c>
      <c r="B14" s="125"/>
      <c r="C14" s="79" t="s">
        <v>19</v>
      </c>
      <c r="D14" s="80">
        <v>0</v>
      </c>
      <c r="E14" s="79" t="s">
        <v>19</v>
      </c>
      <c r="F14" s="80">
        <v>0</v>
      </c>
      <c r="G14" s="79" t="s">
        <v>19</v>
      </c>
      <c r="H14" s="80">
        <v>60</v>
      </c>
      <c r="I14" s="28"/>
      <c r="J14" s="136"/>
      <c r="K14" s="137"/>
      <c r="L14" s="142"/>
      <c r="M14" s="144"/>
      <c r="N14" s="142"/>
      <c r="O14" s="144"/>
      <c r="P14" s="18"/>
    </row>
    <row r="15" spans="1:17" ht="20.100000000000001" customHeight="1" x14ac:dyDescent="0.2">
      <c r="A15" s="118" t="s">
        <v>6</v>
      </c>
      <c r="B15" s="119"/>
      <c r="C15" s="126" t="str">
        <f>IF(ISNUMBER(D11),IF(D11&gt;8,"PO4 haut, baisser 77271 en tenant compte du PO4 TTH 2",IF(AND(D11&gt;-1,D11&lt;4),"PO4 bas, augmenter 77271 en tenant compte du PO4 TTH 2","")),"")</f>
        <v>PO4 bas, augmenter 77271 en tenant compte du PO4 TTH 2</v>
      </c>
      <c r="D15" s="106"/>
      <c r="E15" s="126" t="str">
        <f>IF(ISNUMBER(F11),IF(F11&gt;8,"PO4 haut, baisser 77271 en tenant compte du PO4 TTH 1",IF(AND(F11&gt;-1,F11&lt;4),"PO4 bas, augmenter 77271 en tenant compte du PO4 TTH 1","")),"")</f>
        <v>PO4 bas, augmenter 77271 en tenant compte du PO4 TTH 1</v>
      </c>
      <c r="F15" s="106"/>
      <c r="G15" s="126" t="str">
        <f>IF(ISNUMBER(H11),IF(H11&gt;8,"PO4 haut, baisser 77271",IF(AND(H11&gt;-1,H11&lt;4),"PO4 bas, augmenter 77271","")),"")</f>
        <v>PO4 bas, augmenter 77271</v>
      </c>
      <c r="H15" s="106"/>
      <c r="I15" s="28"/>
      <c r="J15" s="139" t="s">
        <v>37</v>
      </c>
      <c r="K15" s="140"/>
      <c r="L15" s="83" t="s">
        <v>43</v>
      </c>
      <c r="M15" s="88">
        <v>40</v>
      </c>
      <c r="N15" s="85"/>
      <c r="O15" s="84"/>
      <c r="P15" s="17"/>
    </row>
    <row r="16" spans="1:17" ht="20.100000000000001" customHeight="1" x14ac:dyDescent="0.2">
      <c r="A16" s="120"/>
      <c r="B16" s="121"/>
      <c r="C16" s="127"/>
      <c r="D16" s="128"/>
      <c r="E16" s="127"/>
      <c r="F16" s="128"/>
      <c r="G16" s="127"/>
      <c r="H16" s="128"/>
      <c r="I16" s="28"/>
      <c r="J16" s="139" t="s">
        <v>36</v>
      </c>
      <c r="K16" s="140"/>
      <c r="L16" s="83" t="s">
        <v>44</v>
      </c>
      <c r="M16" s="88">
        <v>55</v>
      </c>
      <c r="N16" s="85"/>
      <c r="O16" s="84"/>
      <c r="P16" s="17"/>
    </row>
    <row r="17" spans="1:16" ht="19.899999999999999" customHeight="1" thickBot="1" x14ac:dyDescent="0.25">
      <c r="A17" s="120"/>
      <c r="B17" s="121"/>
      <c r="C17" s="127"/>
      <c r="D17" s="128"/>
      <c r="E17" s="127"/>
      <c r="F17" s="128"/>
      <c r="G17" s="127"/>
      <c r="H17" s="128"/>
      <c r="I17" s="28"/>
      <c r="J17" s="139" t="s">
        <v>35</v>
      </c>
      <c r="K17" s="153"/>
      <c r="L17" s="86" t="s">
        <v>43</v>
      </c>
      <c r="M17" s="89">
        <v>45</v>
      </c>
      <c r="N17" s="85"/>
      <c r="O17" s="87"/>
      <c r="P17" s="17"/>
    </row>
    <row r="18" spans="1:16" ht="19.899999999999999" customHeight="1" thickBot="1" x14ac:dyDescent="0.25">
      <c r="A18" s="122"/>
      <c r="B18" s="123"/>
      <c r="C18" s="129"/>
      <c r="D18" s="108"/>
      <c r="E18" s="129"/>
      <c r="F18" s="108"/>
      <c r="G18" s="129"/>
      <c r="H18" s="108"/>
      <c r="I18" s="28"/>
      <c r="J18" s="145" t="s">
        <v>38</v>
      </c>
      <c r="K18" s="146"/>
      <c r="L18" s="71"/>
      <c r="M18" s="71"/>
      <c r="N18" s="71"/>
      <c r="O18" s="72"/>
      <c r="P18" s="17"/>
    </row>
    <row r="19" spans="1:16" ht="40.15" customHeight="1" x14ac:dyDescent="0.2">
      <c r="A19" s="118" t="s">
        <v>18</v>
      </c>
      <c r="B19" s="119"/>
      <c r="C19" s="126" t="str">
        <f>IF(ISNUMBER(D14),IF(D14&gt;40,"Sulfite haut, baisser 77216 en tenant compte des Sulfites TTH 2",IF(AND(D14&gt;-1,D14&lt;10),"Sulfites bas, augmenter 77216 en tenant compte des Sulfites TTH 2","")),"")</f>
        <v>Sulfites bas, augmenter 77216 en tenant compte des Sulfites TTH 2</v>
      </c>
      <c r="D19" s="106"/>
      <c r="E19" s="126" t="str">
        <f>IF(ISNUMBER(F14),IF(F14&gt;40,"Sulfite haut, baisser 77216 en tenant compte des Sulfites TTH 1",IF(AND(F14&gt;-1,F14&lt;10),"Sulfites bas, augmenter 77216 en tenant compte des Sulfites TTH 1","")),"")</f>
        <v>Sulfites bas, augmenter 77216 en tenant compte des Sulfites TTH 1</v>
      </c>
      <c r="F19" s="106"/>
      <c r="G19" s="126" t="str">
        <f>IF(ISNUMBER(H14),IF(H14&gt;40,"Sulfite haut, baisser 77216",IF(AND(H14&gt;-1,H14&lt;10),"Sulfites bas, augmenter 77216","")),"")</f>
        <v>Sulfite haut, baisser 77216</v>
      </c>
      <c r="H19" s="106"/>
      <c r="I19" s="16"/>
      <c r="J19" s="73"/>
      <c r="K19" s="73" t="s">
        <v>48</v>
      </c>
      <c r="L19" s="73"/>
      <c r="M19" s="73"/>
      <c r="N19" s="73"/>
      <c r="O19" s="74"/>
    </row>
    <row r="20" spans="1:16" s="2" customFormat="1" ht="40.15" customHeight="1" thickBot="1" x14ac:dyDescent="0.25">
      <c r="A20" s="122"/>
      <c r="B20" s="123"/>
      <c r="C20" s="129"/>
      <c r="D20" s="108"/>
      <c r="E20" s="129"/>
      <c r="F20" s="108"/>
      <c r="G20" s="129"/>
      <c r="H20" s="108"/>
      <c r="I20" s="16"/>
      <c r="J20" s="73"/>
      <c r="K20" s="73" t="s">
        <v>49</v>
      </c>
      <c r="L20" s="73"/>
      <c r="M20" s="73"/>
      <c r="N20" s="73"/>
      <c r="O20" s="74"/>
    </row>
    <row r="21" spans="1:16" s="2" customFormat="1" ht="40.15" customHeight="1" x14ac:dyDescent="0.2">
      <c r="A21" s="109" t="s">
        <v>12</v>
      </c>
      <c r="B21" s="110"/>
      <c r="C21" s="126" t="str">
        <f>IF(ISNUMBER(D7),IF(D7&gt;500,"Conductivité élevée, augmenter la purge",IF(AND(D7&gt;-1,D7&lt;400),"Conductivité basse, diminuer la purge","")),"")</f>
        <v>Conductivité basse, diminuer la purge</v>
      </c>
      <c r="D21" s="106"/>
      <c r="E21" s="126" t="str">
        <f>IF(ISNUMBER(F7),IF(F7&gt;500,"Conductivité élevée, augmenter la purge",IF(AND(F7&gt;-1,F7&lt;400),"Conductivité basse, diminuer la purge","")),"")</f>
        <v>Conductivité basse, diminuer la purge</v>
      </c>
      <c r="F21" s="106"/>
      <c r="G21" s="126" t="str">
        <f>IF(ISNUMBER(H7),IF(H7&gt;500,"Conductivité élevée, augmenter la purge",IF(AND(H7&gt;-1,H7&lt;400),"Conductivité basse, diminuer la purge","")),"")</f>
        <v>Conductivité basse, diminuer la purge</v>
      </c>
      <c r="H21" s="106"/>
      <c r="I21" s="16"/>
      <c r="J21" s="73"/>
      <c r="K21" s="73"/>
      <c r="L21" s="73"/>
      <c r="M21" s="73"/>
      <c r="N21" s="73"/>
      <c r="O21" s="74"/>
    </row>
    <row r="22" spans="1:16" s="2" customFormat="1" ht="40.15" customHeight="1" thickBot="1" x14ac:dyDescent="0.25">
      <c r="A22" s="111"/>
      <c r="B22" s="112"/>
      <c r="C22" s="129"/>
      <c r="D22" s="108"/>
      <c r="E22" s="129"/>
      <c r="F22" s="108"/>
      <c r="G22" s="129"/>
      <c r="H22" s="108"/>
      <c r="I22" s="16"/>
      <c r="J22" s="73"/>
      <c r="K22" s="73"/>
      <c r="L22" s="73"/>
      <c r="M22" s="73"/>
      <c r="N22" s="73"/>
      <c r="O22" s="74"/>
    </row>
    <row r="23" spans="1:16" s="2" customFormat="1" ht="31.9" customHeight="1" x14ac:dyDescent="0.2">
      <c r="A23" s="14"/>
      <c r="B23" s="14"/>
      <c r="C23" s="14"/>
      <c r="D23" s="14"/>
      <c r="E23" s="14"/>
      <c r="F23" s="14"/>
      <c r="G23" s="14"/>
      <c r="H23" s="14"/>
      <c r="I23" s="81"/>
      <c r="J23" s="71"/>
      <c r="K23" s="71"/>
      <c r="L23" s="71"/>
      <c r="M23" s="71"/>
      <c r="N23" s="71"/>
      <c r="O23" s="71"/>
    </row>
    <row r="24" spans="1:16" s="2" customFormat="1" ht="31.9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s="2" customFormat="1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s="2" customFormat="1" ht="20.100000000000001" customHeight="1" x14ac:dyDescent="0.2">
      <c r="A26" s="113"/>
      <c r="B26" s="113"/>
      <c r="C26" s="7"/>
      <c r="D26" s="6"/>
      <c r="E26" s="7"/>
      <c r="F26" s="6"/>
      <c r="G26" s="7"/>
      <c r="H26" s="6"/>
      <c r="I26" s="14"/>
      <c r="J26" s="14"/>
      <c r="K26" s="14"/>
      <c r="L26" s="14"/>
      <c r="M26" s="14"/>
      <c r="N26" s="14"/>
      <c r="O26" s="14"/>
    </row>
    <row r="27" spans="1:16" s="2" customFormat="1" ht="20.100000000000001" customHeight="1" x14ac:dyDescent="0.2">
      <c r="A27" s="113"/>
      <c r="B27" s="113"/>
      <c r="C27" s="7"/>
      <c r="D27" s="6"/>
      <c r="E27" s="7"/>
      <c r="F27" s="6"/>
      <c r="G27" s="7"/>
      <c r="H27" s="6"/>
      <c r="I27" s="14"/>
      <c r="J27" s="138"/>
      <c r="K27" s="138"/>
      <c r="L27" s="138"/>
      <c r="M27" s="138"/>
      <c r="N27" s="138"/>
      <c r="O27" s="138"/>
    </row>
    <row r="28" spans="1:16" s="2" customFormat="1" ht="20.100000000000001" customHeight="1" x14ac:dyDescent="0.2">
      <c r="A28" s="113"/>
      <c r="B28" s="113"/>
      <c r="C28" s="7"/>
      <c r="D28" s="6"/>
      <c r="E28" s="7"/>
      <c r="F28" s="6"/>
      <c r="G28" s="7"/>
      <c r="H28" s="6"/>
      <c r="I28" s="6"/>
      <c r="J28" s="147"/>
      <c r="K28" s="147"/>
      <c r="L28" s="149"/>
      <c r="M28" s="149"/>
      <c r="N28" s="147"/>
      <c r="O28" s="147"/>
    </row>
    <row r="29" spans="1:16" s="2" customFormat="1" ht="20.100000000000001" customHeight="1" x14ac:dyDescent="0.2">
      <c r="A29" s="113"/>
      <c r="B29" s="113"/>
      <c r="C29" s="7"/>
      <c r="D29" s="6"/>
      <c r="E29" s="7"/>
      <c r="F29" s="6"/>
      <c r="G29" s="7"/>
      <c r="H29" s="6"/>
      <c r="I29" s="6"/>
      <c r="J29" s="147"/>
      <c r="K29" s="147"/>
      <c r="L29" s="59"/>
      <c r="M29" s="59"/>
      <c r="N29" s="59"/>
      <c r="O29" s="59"/>
    </row>
    <row r="30" spans="1:16" s="2" customFormat="1" ht="20.100000000000001" customHeight="1" x14ac:dyDescent="0.2">
      <c r="A30" s="113"/>
      <c r="B30" s="113"/>
      <c r="C30" s="7"/>
      <c r="D30" s="6"/>
      <c r="E30" s="7"/>
      <c r="F30" s="6"/>
      <c r="G30" s="7"/>
      <c r="H30" s="6"/>
      <c r="I30" s="6"/>
      <c r="J30" s="147"/>
      <c r="K30" s="147"/>
      <c r="L30" s="9"/>
      <c r="M30" s="9"/>
      <c r="N30" s="9"/>
      <c r="O30" s="9"/>
    </row>
    <row r="31" spans="1:16" s="2" customFormat="1" ht="20.100000000000001" customHeight="1" x14ac:dyDescent="0.2">
      <c r="A31" s="113"/>
      <c r="B31" s="113"/>
      <c r="C31" s="7"/>
      <c r="D31" s="6"/>
      <c r="E31" s="7"/>
      <c r="F31" s="6"/>
      <c r="G31" s="7"/>
      <c r="H31" s="6"/>
      <c r="I31" s="6"/>
      <c r="J31" s="147"/>
      <c r="K31" s="147"/>
      <c r="L31" s="9"/>
      <c r="M31" s="9"/>
      <c r="N31" s="9"/>
      <c r="O31" s="9"/>
    </row>
    <row r="32" spans="1:16" s="2" customFormat="1" ht="20.100000000000001" customHeight="1" x14ac:dyDescent="0.2">
      <c r="A32" s="61"/>
      <c r="B32" s="12"/>
      <c r="C32" s="148"/>
      <c r="D32" s="148"/>
      <c r="E32" s="148"/>
      <c r="F32" s="148"/>
      <c r="G32" s="148"/>
      <c r="H32" s="148"/>
      <c r="I32" s="6"/>
      <c r="J32" s="147"/>
      <c r="K32" s="147"/>
      <c r="L32" s="9"/>
      <c r="M32" s="9"/>
      <c r="N32" s="9"/>
      <c r="O32" s="9"/>
    </row>
    <row r="33" spans="1:15" s="2" customFormat="1" ht="20.100000000000001" customHeight="1" x14ac:dyDescent="0.2">
      <c r="A33" s="113"/>
      <c r="B33" s="113"/>
      <c r="C33" s="138"/>
      <c r="D33" s="138"/>
      <c r="E33" s="138"/>
      <c r="F33" s="138"/>
      <c r="G33" s="138"/>
      <c r="H33" s="138"/>
      <c r="I33" s="6"/>
      <c r="J33" s="148"/>
      <c r="K33" s="148"/>
      <c r="L33" s="148"/>
      <c r="M33" s="148"/>
      <c r="N33" s="148"/>
      <c r="O33" s="148"/>
    </row>
    <row r="34" spans="1:15" s="2" customFormat="1" ht="20.100000000000001" customHeight="1" x14ac:dyDescent="0.2">
      <c r="A34" s="113"/>
      <c r="B34" s="113"/>
      <c r="C34" s="59"/>
      <c r="D34" s="59"/>
      <c r="E34" s="59"/>
      <c r="F34" s="59"/>
      <c r="G34" s="59"/>
      <c r="H34" s="59"/>
      <c r="I34" s="61"/>
      <c r="J34" s="60"/>
      <c r="K34" s="26"/>
      <c r="L34" s="60"/>
      <c r="M34" s="26"/>
      <c r="N34" s="60"/>
      <c r="O34" s="26"/>
    </row>
    <row r="35" spans="1:15" s="2" customFormat="1" ht="20.100000000000001" customHeight="1" x14ac:dyDescent="0.2">
      <c r="A35" s="113"/>
      <c r="B35" s="113"/>
      <c r="C35" s="7"/>
      <c r="D35" s="6"/>
      <c r="E35" s="7"/>
      <c r="F35" s="6"/>
      <c r="G35" s="7"/>
      <c r="H35" s="6"/>
      <c r="I35" s="60"/>
      <c r="J35" s="9"/>
      <c r="K35" s="9"/>
      <c r="L35" s="59"/>
      <c r="M35" s="59"/>
      <c r="N35" s="59"/>
      <c r="O35" s="59"/>
    </row>
    <row r="36" spans="1:15" s="2" customFormat="1" ht="20.100000000000001" customHeight="1" x14ac:dyDescent="0.2">
      <c r="A36" s="113"/>
      <c r="B36" s="113"/>
      <c r="C36" s="7"/>
      <c r="D36" s="6"/>
      <c r="E36" s="7"/>
      <c r="F36" s="6"/>
      <c r="G36" s="7"/>
      <c r="H36" s="6"/>
      <c r="I36" s="9"/>
      <c r="J36" s="147"/>
      <c r="K36" s="147"/>
      <c r="L36" s="7"/>
      <c r="M36" s="10"/>
      <c r="N36" s="7"/>
      <c r="O36" s="10"/>
    </row>
    <row r="37" spans="1:15" s="2" customFormat="1" ht="20.100000000000001" customHeight="1" x14ac:dyDescent="0.2">
      <c r="A37" s="113"/>
      <c r="B37" s="113"/>
      <c r="C37" s="7"/>
      <c r="D37" s="6"/>
      <c r="E37" s="7"/>
      <c r="F37" s="6"/>
      <c r="G37" s="7"/>
      <c r="H37" s="6"/>
      <c r="I37" s="6"/>
      <c r="J37" s="147"/>
      <c r="K37" s="147"/>
      <c r="L37" s="7"/>
      <c r="M37" s="10"/>
      <c r="N37" s="7"/>
      <c r="O37" s="10"/>
    </row>
    <row r="38" spans="1:15" s="2" customFormat="1" ht="20.100000000000001" customHeight="1" x14ac:dyDescent="0.2">
      <c r="A38" s="113"/>
      <c r="B38" s="113"/>
      <c r="C38" s="7"/>
      <c r="D38" s="6"/>
      <c r="E38" s="7"/>
      <c r="F38" s="6"/>
      <c r="G38" s="7"/>
      <c r="H38" s="6"/>
      <c r="I38" s="6"/>
      <c r="J38" s="147"/>
      <c r="K38" s="147"/>
      <c r="L38" s="7"/>
      <c r="M38" s="10"/>
      <c r="N38" s="7"/>
      <c r="O38" s="10"/>
    </row>
    <row r="39" spans="1:15" s="2" customFormat="1" ht="20.100000000000001" customHeight="1" x14ac:dyDescent="0.2">
      <c r="A39" s="113"/>
      <c r="B39" s="113"/>
      <c r="C39" s="7"/>
      <c r="D39" s="6"/>
      <c r="E39" s="7"/>
      <c r="F39" s="6"/>
      <c r="G39" s="7"/>
      <c r="H39" s="6"/>
      <c r="I39" s="6"/>
      <c r="J39" s="147"/>
      <c r="K39" s="147"/>
      <c r="L39" s="7"/>
      <c r="M39" s="7"/>
      <c r="N39" s="7"/>
      <c r="O39" s="7"/>
    </row>
    <row r="40" spans="1:15" s="2" customFormat="1" ht="20.100000000000001" customHeight="1" x14ac:dyDescent="0.2">
      <c r="A40" s="113"/>
      <c r="B40" s="113"/>
      <c r="C40" s="7"/>
      <c r="D40" s="6"/>
      <c r="E40" s="7"/>
      <c r="F40" s="6"/>
      <c r="G40" s="7"/>
      <c r="H40" s="6"/>
      <c r="I40" s="6"/>
      <c r="J40" s="11"/>
      <c r="K40" s="11"/>
      <c r="L40" s="11"/>
      <c r="M40" s="11"/>
      <c r="N40" s="11"/>
      <c r="O40" s="6"/>
    </row>
    <row r="41" spans="1:15" s="2" customFormat="1" ht="19.899999999999999" customHeight="1" x14ac:dyDescent="0.2">
      <c r="A41" s="113"/>
      <c r="B41" s="113"/>
      <c r="C41" s="7"/>
      <c r="D41" s="6"/>
      <c r="E41" s="7"/>
      <c r="F41" s="6"/>
      <c r="G41" s="7"/>
      <c r="H41" s="6"/>
      <c r="I41" s="6"/>
      <c r="J41" s="138"/>
      <c r="K41" s="138"/>
      <c r="L41" s="138"/>
      <c r="M41" s="138"/>
      <c r="N41" s="138"/>
      <c r="O41" s="138"/>
    </row>
    <row r="42" spans="1:15" s="8" customFormat="1" ht="15.75" x14ac:dyDescent="0.2">
      <c r="A42" s="113"/>
      <c r="B42" s="113"/>
      <c r="C42" s="7"/>
      <c r="D42" s="6"/>
      <c r="E42" s="7"/>
      <c r="F42" s="6"/>
      <c r="G42" s="7"/>
      <c r="H42" s="6"/>
      <c r="I42" s="6"/>
      <c r="J42" s="147"/>
      <c r="K42" s="147"/>
      <c r="L42" s="149"/>
      <c r="M42" s="149"/>
      <c r="N42" s="147"/>
      <c r="O42" s="147"/>
    </row>
    <row r="43" spans="1:15" s="2" customFormat="1" ht="20.100000000000001" customHeight="1" x14ac:dyDescent="0.2">
      <c r="A43" s="113"/>
      <c r="B43" s="113"/>
      <c r="C43" s="7"/>
      <c r="D43" s="6"/>
      <c r="E43" s="7"/>
      <c r="F43" s="6"/>
      <c r="G43" s="7"/>
      <c r="H43" s="6"/>
      <c r="I43" s="6"/>
      <c r="J43" s="147"/>
      <c r="K43" s="147"/>
      <c r="L43" s="59"/>
      <c r="M43" s="59"/>
      <c r="N43" s="59"/>
      <c r="O43" s="59"/>
    </row>
    <row r="44" spans="1:15" s="2" customFormat="1" ht="20.100000000000001" customHeight="1" x14ac:dyDescent="0.2">
      <c r="A44" s="113"/>
      <c r="B44" s="113"/>
      <c r="C44" s="7"/>
      <c r="D44" s="6"/>
      <c r="E44" s="7"/>
      <c r="F44" s="6"/>
      <c r="G44" s="7"/>
      <c r="H44" s="6"/>
      <c r="I44" s="6"/>
      <c r="J44" s="147"/>
      <c r="K44" s="147"/>
      <c r="L44" s="9"/>
      <c r="M44" s="9"/>
      <c r="N44" s="9"/>
      <c r="O44" s="9"/>
    </row>
    <row r="45" spans="1:15" s="2" customFormat="1" ht="20.100000000000001" customHeight="1" x14ac:dyDescent="0.2">
      <c r="A45" s="113"/>
      <c r="B45" s="113"/>
      <c r="C45" s="7"/>
      <c r="D45" s="6"/>
      <c r="E45" s="7"/>
      <c r="F45" s="6"/>
      <c r="G45" s="7"/>
      <c r="H45" s="6"/>
      <c r="I45" s="6"/>
      <c r="J45" s="147"/>
      <c r="K45" s="147"/>
      <c r="L45" s="9"/>
      <c r="M45" s="9"/>
      <c r="N45" s="9"/>
      <c r="O45" s="9"/>
    </row>
    <row r="46" spans="1:15" s="2" customFormat="1" ht="20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6"/>
      <c r="J46" s="147"/>
      <c r="K46" s="147"/>
      <c r="L46" s="9"/>
      <c r="M46" s="9"/>
      <c r="N46" s="9"/>
      <c r="O46" s="9"/>
    </row>
    <row r="47" spans="1:15" s="2" customFormat="1" ht="20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6"/>
      <c r="J47" s="13"/>
      <c r="K47" s="13"/>
      <c r="L47" s="13"/>
      <c r="M47" s="13"/>
      <c r="N47" s="13"/>
      <c r="O47" s="13"/>
    </row>
    <row r="48" spans="1:15" s="2" customFormat="1" x14ac:dyDescent="0.2">
      <c r="A48" s="1"/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  <c r="N48" s="13"/>
      <c r="O48" s="13"/>
    </row>
    <row r="49" spans="1:15" s="2" customFormat="1" x14ac:dyDescent="0.2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  <c r="O49" s="1"/>
    </row>
  </sheetData>
  <mergeCells count="83">
    <mergeCell ref="A44:B44"/>
    <mergeCell ref="J44:K44"/>
    <mergeCell ref="A45:B45"/>
    <mergeCell ref="J45:K45"/>
    <mergeCell ref="J46:K46"/>
    <mergeCell ref="A39:B39"/>
    <mergeCell ref="J39:K39"/>
    <mergeCell ref="A40:B40"/>
    <mergeCell ref="A41:B41"/>
    <mergeCell ref="J41:O41"/>
    <mergeCell ref="A42:B42"/>
    <mergeCell ref="J42:K43"/>
    <mergeCell ref="L42:M42"/>
    <mergeCell ref="N42:O42"/>
    <mergeCell ref="A43:B43"/>
    <mergeCell ref="A38:B38"/>
    <mergeCell ref="J38:K38"/>
    <mergeCell ref="A33:B33"/>
    <mergeCell ref="C33:D33"/>
    <mergeCell ref="E33:F33"/>
    <mergeCell ref="G33:H33"/>
    <mergeCell ref="J33:O33"/>
    <mergeCell ref="A34:B34"/>
    <mergeCell ref="A35:B35"/>
    <mergeCell ref="A36:B36"/>
    <mergeCell ref="J36:K36"/>
    <mergeCell ref="A37:B37"/>
    <mergeCell ref="J37:K37"/>
    <mergeCell ref="A30:B30"/>
    <mergeCell ref="J30:K30"/>
    <mergeCell ref="A31:B31"/>
    <mergeCell ref="J31:K31"/>
    <mergeCell ref="C32:H32"/>
    <mergeCell ref="J32:K32"/>
    <mergeCell ref="A26:B26"/>
    <mergeCell ref="A27:B27"/>
    <mergeCell ref="J27:O27"/>
    <mergeCell ref="A28:B28"/>
    <mergeCell ref="J28:K29"/>
    <mergeCell ref="L28:M28"/>
    <mergeCell ref="N28:O28"/>
    <mergeCell ref="A29:B29"/>
    <mergeCell ref="A21:B22"/>
    <mergeCell ref="C21:D22"/>
    <mergeCell ref="E21:F22"/>
    <mergeCell ref="G21:H22"/>
    <mergeCell ref="A19:B20"/>
    <mergeCell ref="C19:D20"/>
    <mergeCell ref="E19:F20"/>
    <mergeCell ref="G19:H20"/>
    <mergeCell ref="A14:B14"/>
    <mergeCell ref="A15:B18"/>
    <mergeCell ref="C15:D18"/>
    <mergeCell ref="E15:F18"/>
    <mergeCell ref="G15:H18"/>
    <mergeCell ref="J15:K15"/>
    <mergeCell ref="J16:K16"/>
    <mergeCell ref="J17:K17"/>
    <mergeCell ref="J18:K18"/>
    <mergeCell ref="L12:M12"/>
    <mergeCell ref="N12:O12"/>
    <mergeCell ref="J13:K14"/>
    <mergeCell ref="L13:L14"/>
    <mergeCell ref="M13:M14"/>
    <mergeCell ref="N13:N14"/>
    <mergeCell ref="O13:O14"/>
    <mergeCell ref="J11:O11"/>
    <mergeCell ref="J3:K3"/>
    <mergeCell ref="L3:M3"/>
    <mergeCell ref="N3:O3"/>
    <mergeCell ref="J5:K5"/>
    <mergeCell ref="J6:K6"/>
    <mergeCell ref="J7:K7"/>
    <mergeCell ref="J8:K8"/>
    <mergeCell ref="L9:M10"/>
    <mergeCell ref="N9:O10"/>
    <mergeCell ref="A1:B1"/>
    <mergeCell ref="C1:H1"/>
    <mergeCell ref="J1:O1"/>
    <mergeCell ref="A2:B2"/>
    <mergeCell ref="C2:D2"/>
    <mergeCell ref="E2:F2"/>
    <mergeCell ref="G2:H2"/>
  </mergeCells>
  <conditionalFormatting sqref="D7">
    <cfRule type="cellIs" dxfId="144" priority="19" operator="lessThan">
      <formula>9.5</formula>
    </cfRule>
  </conditionalFormatting>
  <conditionalFormatting sqref="F7 H7">
    <cfRule type="cellIs" dxfId="143" priority="18" operator="lessThan">
      <formula>9.5</formula>
    </cfRule>
  </conditionalFormatting>
  <conditionalFormatting sqref="D7 F7 H7">
    <cfRule type="cellIs" dxfId="142" priority="17" operator="greaterThan">
      <formula>10.5</formula>
    </cfRule>
  </conditionalFormatting>
  <conditionalFormatting sqref="D6 F6 H6">
    <cfRule type="cellIs" dxfId="141" priority="16" operator="notEqual">
      <formula>0</formula>
    </cfRule>
  </conditionalFormatting>
  <conditionalFormatting sqref="D8 F8 H8">
    <cfRule type="cellIs" dxfId="140" priority="15" operator="notBetween">
      <formula>400</formula>
      <formula>500</formula>
    </cfRule>
  </conditionalFormatting>
  <conditionalFormatting sqref="D12 F12 H12">
    <cfRule type="cellIs" dxfId="139" priority="14" operator="notBetween">
      <formula>4</formula>
      <formula>8</formula>
    </cfRule>
  </conditionalFormatting>
  <conditionalFormatting sqref="D13 F13 H13">
    <cfRule type="cellIs" dxfId="138" priority="13" operator="lessThan">
      <formula>4</formula>
    </cfRule>
  </conditionalFormatting>
  <conditionalFormatting sqref="M5 O5">
    <cfRule type="cellIs" dxfId="137" priority="12" operator="notEqual">
      <formula>0</formula>
    </cfRule>
  </conditionalFormatting>
  <conditionalFormatting sqref="O6 M6">
    <cfRule type="cellIs" dxfId="136" priority="11" operator="notBetween">
      <formula>9.2</formula>
      <formula>9.5</formula>
    </cfRule>
  </conditionalFormatting>
  <conditionalFormatting sqref="M7 O7">
    <cfRule type="cellIs" dxfId="135" priority="10" operator="lessThan">
      <formula>7.5</formula>
    </cfRule>
  </conditionalFormatting>
  <conditionalFormatting sqref="O8 M8">
    <cfRule type="cellIs" dxfId="134" priority="9" operator="greaterThan">
      <formula>0.02</formula>
    </cfRule>
  </conditionalFormatting>
  <conditionalFormatting sqref="D6">
    <cfRule type="cellIs" dxfId="133" priority="8" operator="lessThan">
      <formula>9.5</formula>
    </cfRule>
  </conditionalFormatting>
  <conditionalFormatting sqref="F6 H6">
    <cfRule type="cellIs" dxfId="132" priority="7" operator="lessThan">
      <formula>9.5</formula>
    </cfRule>
  </conditionalFormatting>
  <conditionalFormatting sqref="D6 F6 H6">
    <cfRule type="cellIs" dxfId="131" priority="6" operator="greaterThan">
      <formula>10.5</formula>
    </cfRule>
  </conditionalFormatting>
  <conditionalFormatting sqref="D5 F5 H5">
    <cfRule type="cellIs" dxfId="130" priority="5" operator="notEqual">
      <formula>0</formula>
    </cfRule>
  </conditionalFormatting>
  <conditionalFormatting sqref="D7 F7 H7">
    <cfRule type="cellIs" dxfId="129" priority="4" operator="notBetween">
      <formula>400</formula>
      <formula>500</formula>
    </cfRule>
  </conditionalFormatting>
  <conditionalFormatting sqref="D11 F11 H11">
    <cfRule type="cellIs" dxfId="128" priority="3" operator="notBetween">
      <formula>4</formula>
      <formula>8</formula>
    </cfRule>
  </conditionalFormatting>
  <conditionalFormatting sqref="D12 F12 H12">
    <cfRule type="cellIs" dxfId="127" priority="2" operator="lessThan">
      <formula>4</formula>
    </cfRule>
  </conditionalFormatting>
  <conditionalFormatting sqref="D14 F14 H14">
    <cfRule type="cellIs" dxfId="126" priority="1" operator="notBetween">
      <formula>10</formula>
      <formula>40</formula>
    </cfRule>
  </conditionalFormatting>
  <printOptions horizontalCentered="1" verticalCentered="1"/>
  <pageMargins left="0" right="0" top="1.5748031496062993" bottom="0" header="0" footer="0"/>
  <pageSetup paperSize="9" scale="45" orientation="landscape" copies="2" r:id="rId1"/>
  <headerFooter alignWithMargins="0">
    <oddFooter>&amp;L&amp;"Arial,Italique"&amp;9Créé par Couturier.C&amp;C&amp;F&amp;R&amp;Z&amp;F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Q49"/>
  <sheetViews>
    <sheetView zoomScale="60" zoomScaleNormal="60" workbookViewId="0">
      <pane ySplit="2" topLeftCell="A3" activePane="bottomLeft" state="frozen"/>
      <selection pane="bottomLeft" activeCell="N9" sqref="N9:O10"/>
    </sheetView>
  </sheetViews>
  <sheetFormatPr baseColWidth="10" defaultColWidth="11.42578125" defaultRowHeight="12.75" x14ac:dyDescent="0.2"/>
  <cols>
    <col min="1" max="1" width="7.28515625" style="1" customWidth="1"/>
    <col min="2" max="2" width="17.140625" style="1" customWidth="1"/>
    <col min="3" max="3" width="22.7109375" style="1" customWidth="1"/>
    <col min="4" max="4" width="18.7109375" style="1" customWidth="1"/>
    <col min="5" max="5" width="22.7109375" style="1" customWidth="1"/>
    <col min="6" max="6" width="18.7109375" style="1" customWidth="1"/>
    <col min="7" max="7" width="22.7109375" style="1" customWidth="1"/>
    <col min="8" max="8" width="18.7109375" style="1" customWidth="1"/>
    <col min="9" max="9" width="3.7109375" style="1" customWidth="1"/>
    <col min="10" max="10" width="12.7109375" style="1" customWidth="1"/>
    <col min="11" max="11" width="15" style="1" customWidth="1"/>
    <col min="12" max="15" width="18.7109375" style="1" customWidth="1"/>
    <col min="16" max="16" width="4.7109375" style="1" customWidth="1"/>
    <col min="17" max="17" width="4.140625" style="1" customWidth="1"/>
    <col min="18" max="16384" width="11.42578125" style="1"/>
  </cols>
  <sheetData>
    <row r="1" spans="1:17" ht="19.899999999999999" customHeight="1" thickBot="1" x14ac:dyDescent="0.25">
      <c r="A1" s="114" t="s">
        <v>39</v>
      </c>
      <c r="B1" s="115"/>
      <c r="C1" s="99" t="s">
        <v>20</v>
      </c>
      <c r="D1" s="100"/>
      <c r="E1" s="100"/>
      <c r="F1" s="100"/>
      <c r="G1" s="100"/>
      <c r="H1" s="100"/>
      <c r="I1" s="3"/>
      <c r="J1" s="91" t="s">
        <v>30</v>
      </c>
      <c r="K1" s="92"/>
      <c r="L1" s="92"/>
      <c r="M1" s="92"/>
      <c r="N1" s="92"/>
      <c r="O1" s="93"/>
    </row>
    <row r="2" spans="1:17" ht="20.100000000000001" customHeight="1" thickBot="1" x14ac:dyDescent="0.25">
      <c r="A2" s="154">
        <f>'1'!A2:B2+15</f>
        <v>42660</v>
      </c>
      <c r="B2" s="155"/>
      <c r="C2" s="97" t="s">
        <v>9</v>
      </c>
      <c r="D2" s="98"/>
      <c r="E2" s="97" t="s">
        <v>10</v>
      </c>
      <c r="F2" s="98"/>
      <c r="G2" s="97" t="s">
        <v>11</v>
      </c>
      <c r="H2" s="98"/>
      <c r="I2" s="4"/>
      <c r="J2" s="5"/>
      <c r="K2" s="27"/>
      <c r="L2" s="5" t="s">
        <v>21</v>
      </c>
      <c r="M2" s="31"/>
      <c r="N2" s="5" t="s">
        <v>22</v>
      </c>
      <c r="O2" s="27"/>
    </row>
    <row r="3" spans="1:17" ht="20.100000000000001" customHeight="1" thickBot="1" x14ac:dyDescent="0.25">
      <c r="A3" s="32" t="s">
        <v>31</v>
      </c>
      <c r="B3" s="62">
        <v>4</v>
      </c>
      <c r="C3" s="47" t="s">
        <v>0</v>
      </c>
      <c r="D3" s="48" t="s">
        <v>1</v>
      </c>
      <c r="E3" s="47" t="s">
        <v>0</v>
      </c>
      <c r="F3" s="48" t="s">
        <v>1</v>
      </c>
      <c r="G3" s="47" t="s">
        <v>0</v>
      </c>
      <c r="H3" s="49" t="s">
        <v>1</v>
      </c>
      <c r="I3" s="30"/>
      <c r="J3" s="101" t="s">
        <v>42</v>
      </c>
      <c r="K3" s="102"/>
      <c r="L3" s="103">
        <v>1172</v>
      </c>
      <c r="M3" s="104"/>
      <c r="N3" s="103">
        <v>1797</v>
      </c>
      <c r="O3" s="104"/>
    </row>
    <row r="4" spans="1:17" ht="20.100000000000001" customHeight="1" x14ac:dyDescent="0.2">
      <c r="A4" s="33" t="s">
        <v>2</v>
      </c>
      <c r="B4" s="34"/>
      <c r="C4" s="35" t="s">
        <v>3</v>
      </c>
      <c r="D4" s="63">
        <v>0.5</v>
      </c>
      <c r="E4" s="35" t="s">
        <v>3</v>
      </c>
      <c r="F4" s="63">
        <v>0.3</v>
      </c>
      <c r="G4" s="35" t="s">
        <v>3</v>
      </c>
      <c r="H4" s="63">
        <v>0</v>
      </c>
      <c r="I4" s="29"/>
      <c r="J4" s="37"/>
      <c r="K4" s="38"/>
      <c r="L4" s="39" t="s">
        <v>0</v>
      </c>
      <c r="M4" s="40" t="s">
        <v>1</v>
      </c>
      <c r="N4" s="39" t="s">
        <v>0</v>
      </c>
      <c r="O4" s="41" t="s">
        <v>1</v>
      </c>
    </row>
    <row r="5" spans="1:17" ht="20.100000000000001" customHeight="1" x14ac:dyDescent="0.2">
      <c r="A5" s="33" t="s">
        <v>8</v>
      </c>
      <c r="B5" s="34"/>
      <c r="C5" s="35" t="s">
        <v>23</v>
      </c>
      <c r="D5" s="63">
        <v>0</v>
      </c>
      <c r="E5" s="35" t="s">
        <v>23</v>
      </c>
      <c r="F5" s="63">
        <v>0</v>
      </c>
      <c r="G5" s="35" t="s">
        <v>23</v>
      </c>
      <c r="H5" s="63">
        <v>0</v>
      </c>
      <c r="I5" s="28"/>
      <c r="J5" s="130" t="s">
        <v>8</v>
      </c>
      <c r="K5" s="131"/>
      <c r="L5" s="35" t="s">
        <v>23</v>
      </c>
      <c r="M5" s="66">
        <v>0</v>
      </c>
      <c r="N5" s="35" t="s">
        <v>23</v>
      </c>
      <c r="O5" s="63">
        <v>0</v>
      </c>
    </row>
    <row r="6" spans="1:17" ht="20.100000000000001" customHeight="1" x14ac:dyDescent="0.2">
      <c r="A6" s="33" t="s">
        <v>13</v>
      </c>
      <c r="B6" s="34"/>
      <c r="C6" s="35" t="s">
        <v>14</v>
      </c>
      <c r="D6" s="64">
        <v>9.2100000000000009</v>
      </c>
      <c r="E6" s="35" t="s">
        <v>14</v>
      </c>
      <c r="F6" s="63">
        <v>9.1199999999999992</v>
      </c>
      <c r="G6" s="35" t="s">
        <v>14</v>
      </c>
      <c r="H6" s="63">
        <v>10.49</v>
      </c>
      <c r="I6" s="28"/>
      <c r="J6" s="130" t="s">
        <v>13</v>
      </c>
      <c r="K6" s="131"/>
      <c r="L6" s="35" t="s">
        <v>24</v>
      </c>
      <c r="M6" s="66">
        <v>8.1199999999999992</v>
      </c>
      <c r="N6" s="35" t="s">
        <v>24</v>
      </c>
      <c r="O6" s="63">
        <v>9.61</v>
      </c>
    </row>
    <row r="7" spans="1:17" ht="20.100000000000001" customHeight="1" x14ac:dyDescent="0.2">
      <c r="A7" s="33" t="s">
        <v>12</v>
      </c>
      <c r="B7" s="34"/>
      <c r="C7" s="35" t="s">
        <v>15</v>
      </c>
      <c r="D7" s="65">
        <v>24</v>
      </c>
      <c r="E7" s="35" t="s">
        <v>15</v>
      </c>
      <c r="F7" s="65">
        <v>18</v>
      </c>
      <c r="G7" s="35" t="s">
        <v>15</v>
      </c>
      <c r="H7" s="65">
        <v>312</v>
      </c>
      <c r="I7" s="28"/>
      <c r="J7" s="130" t="s">
        <v>12</v>
      </c>
      <c r="K7" s="131"/>
      <c r="L7" s="35" t="s">
        <v>34</v>
      </c>
      <c r="M7" s="66">
        <v>8.5399999999999991</v>
      </c>
      <c r="N7" s="35" t="s">
        <v>34</v>
      </c>
      <c r="O7" s="63">
        <v>69</v>
      </c>
      <c r="Q7" s="15"/>
    </row>
    <row r="8" spans="1:17" ht="20.100000000000001" customHeight="1" thickBot="1" x14ac:dyDescent="0.25">
      <c r="A8" s="33" t="s">
        <v>16</v>
      </c>
      <c r="B8" s="34"/>
      <c r="C8" s="35" t="s">
        <v>15</v>
      </c>
      <c r="D8" s="65">
        <v>20</v>
      </c>
      <c r="E8" s="35" t="s">
        <v>15</v>
      </c>
      <c r="F8" s="65">
        <v>16</v>
      </c>
      <c r="G8" s="35" t="s">
        <v>15</v>
      </c>
      <c r="H8" s="65">
        <v>296</v>
      </c>
      <c r="I8" s="28"/>
      <c r="J8" s="132" t="s">
        <v>25</v>
      </c>
      <c r="K8" s="133"/>
      <c r="L8" s="42" t="s">
        <v>41</v>
      </c>
      <c r="M8" s="67">
        <v>1.7000000000000001E-2</v>
      </c>
      <c r="N8" s="42" t="s">
        <v>41</v>
      </c>
      <c r="O8" s="68">
        <v>2.5000000000000001E-2</v>
      </c>
      <c r="Q8" s="15"/>
    </row>
    <row r="9" spans="1:17" ht="20.100000000000001" customHeight="1" x14ac:dyDescent="0.2">
      <c r="A9" s="33" t="s">
        <v>4</v>
      </c>
      <c r="B9" s="34"/>
      <c r="C9" s="35"/>
      <c r="D9" s="63">
        <v>0.5</v>
      </c>
      <c r="E9" s="35"/>
      <c r="F9" s="63">
        <v>0.5</v>
      </c>
      <c r="G9" s="35"/>
      <c r="H9" s="63">
        <v>2.5</v>
      </c>
      <c r="I9" s="28"/>
      <c r="J9" s="43"/>
      <c r="K9" s="44"/>
      <c r="L9" s="105" t="str">
        <f>IF(ISNUMBER(M6),IF(M6&gt;9.5,"PH haut, baisser 1826",IF(AND(M6&gt;-1,M6&lt;9.2),"PH bas, augmenter 1826","")),"")</f>
        <v>PH bas, augmenter 1826</v>
      </c>
      <c r="M9" s="106"/>
      <c r="N9" s="105" t="str">
        <f>IF(ISNUMBER(O6),IF(O6&gt;9.5,"PH haut, baisser 1826",IF(AND(O6&gt;-1,O6&lt;9.2),"PH bas, augmenter 1826","")),"")</f>
        <v>PH haut, baisser 1826</v>
      </c>
      <c r="O9" s="106"/>
      <c r="Q9" s="15"/>
    </row>
    <row r="10" spans="1:17" ht="20.100000000000001" customHeight="1" thickBot="1" x14ac:dyDescent="0.25">
      <c r="A10" s="33" t="s">
        <v>5</v>
      </c>
      <c r="B10" s="34"/>
      <c r="C10" s="35"/>
      <c r="D10" s="63">
        <v>1</v>
      </c>
      <c r="E10" s="35"/>
      <c r="F10" s="63">
        <v>1</v>
      </c>
      <c r="G10" s="35"/>
      <c r="H10" s="63">
        <v>5</v>
      </c>
      <c r="I10" s="28"/>
      <c r="J10" s="45"/>
      <c r="K10" s="46"/>
      <c r="L10" s="107"/>
      <c r="M10" s="108"/>
      <c r="N10" s="107"/>
      <c r="O10" s="108"/>
    </row>
    <row r="11" spans="1:17" ht="20.100000000000001" customHeight="1" x14ac:dyDescent="0.2">
      <c r="A11" s="33" t="s">
        <v>6</v>
      </c>
      <c r="B11" s="34"/>
      <c r="C11" s="35" t="s">
        <v>32</v>
      </c>
      <c r="D11" s="63">
        <v>0.8</v>
      </c>
      <c r="E11" s="35" t="s">
        <v>32</v>
      </c>
      <c r="F11" s="63">
        <v>0.49</v>
      </c>
      <c r="G11" s="35" t="s">
        <v>32</v>
      </c>
      <c r="H11" s="63">
        <v>5.2</v>
      </c>
      <c r="I11" s="28"/>
      <c r="J11" s="94" t="s">
        <v>26</v>
      </c>
      <c r="K11" s="95"/>
      <c r="L11" s="95"/>
      <c r="M11" s="95"/>
      <c r="N11" s="95"/>
      <c r="O11" s="96"/>
    </row>
    <row r="12" spans="1:17" ht="20.100000000000001" customHeight="1" x14ac:dyDescent="0.2">
      <c r="A12" s="33" t="s">
        <v>7</v>
      </c>
      <c r="B12" s="34"/>
      <c r="C12" s="35" t="s">
        <v>33</v>
      </c>
      <c r="D12" s="63">
        <v>6.2E-2</v>
      </c>
      <c r="E12" s="35" t="s">
        <v>33</v>
      </c>
      <c r="F12" s="63">
        <v>7.1999999999999995E-2</v>
      </c>
      <c r="G12" s="35" t="s">
        <v>33</v>
      </c>
      <c r="H12" s="63">
        <v>1.2</v>
      </c>
      <c r="I12" s="28"/>
      <c r="J12" s="75"/>
      <c r="K12" s="76"/>
      <c r="L12" s="150" t="s">
        <v>21</v>
      </c>
      <c r="M12" s="151"/>
      <c r="N12" s="152" t="s">
        <v>22</v>
      </c>
      <c r="O12" s="151"/>
    </row>
    <row r="13" spans="1:17" ht="20.100000000000001" customHeight="1" x14ac:dyDescent="0.2">
      <c r="A13" s="33" t="s">
        <v>17</v>
      </c>
      <c r="B13" s="34"/>
      <c r="C13" s="35"/>
      <c r="D13" s="36">
        <f>IF(ISERROR(D12/D10),"",D12/D10)</f>
        <v>6.2E-2</v>
      </c>
      <c r="E13" s="35"/>
      <c r="F13" s="36">
        <f>IF(ISERROR(F12/F10),"",F12/F10)</f>
        <v>7.1999999999999995E-2</v>
      </c>
      <c r="G13" s="35"/>
      <c r="H13" s="36">
        <f>IF(ISERROR(H12/H10),"",H12/H10)</f>
        <v>0.24</v>
      </c>
      <c r="I13" s="28"/>
      <c r="J13" s="134" t="s">
        <v>27</v>
      </c>
      <c r="K13" s="135"/>
      <c r="L13" s="141" t="s">
        <v>28</v>
      </c>
      <c r="M13" s="143" t="s">
        <v>29</v>
      </c>
      <c r="N13" s="141" t="s">
        <v>28</v>
      </c>
      <c r="O13" s="143" t="s">
        <v>29</v>
      </c>
    </row>
    <row r="14" spans="1:17" ht="20.100000000000001" customHeight="1" thickBot="1" x14ac:dyDescent="0.25">
      <c r="A14" s="124" t="s">
        <v>18</v>
      </c>
      <c r="B14" s="125"/>
      <c r="C14" s="79" t="s">
        <v>19</v>
      </c>
      <c r="D14" s="80">
        <v>0</v>
      </c>
      <c r="E14" s="79" t="s">
        <v>19</v>
      </c>
      <c r="F14" s="80">
        <v>0</v>
      </c>
      <c r="G14" s="79" t="s">
        <v>19</v>
      </c>
      <c r="H14" s="80">
        <v>0</v>
      </c>
      <c r="I14" s="28"/>
      <c r="J14" s="136"/>
      <c r="K14" s="137"/>
      <c r="L14" s="142"/>
      <c r="M14" s="144"/>
      <c r="N14" s="142"/>
      <c r="O14" s="144"/>
      <c r="P14" s="18"/>
    </row>
    <row r="15" spans="1:17" ht="20.100000000000001" customHeight="1" x14ac:dyDescent="0.2">
      <c r="A15" s="118" t="s">
        <v>6</v>
      </c>
      <c r="B15" s="119"/>
      <c r="C15" s="126" t="str">
        <f>IF(ISNUMBER(D11),IF(D11&gt;8,"PO4 haut, baisser 77271 en tenant compte du PO4 TTH 2",IF(AND(D11&gt;-1,D11&lt;4),"PO4 bas, augmenter 77271 en tenant compte du PO4 TTH 2","")),"")</f>
        <v>PO4 bas, augmenter 77271 en tenant compte du PO4 TTH 2</v>
      </c>
      <c r="D15" s="106"/>
      <c r="E15" s="126" t="str">
        <f>IF(ISNUMBER(F11),IF(F11&gt;8,"PO4 haut, baisser 77271 en tenant compte du PO4 TTH 1",IF(AND(F11&gt;-1,F11&lt;4),"PO4 bas, augmenter 77271 en tenant compte du PO4 TTH 1","")),"")</f>
        <v>PO4 bas, augmenter 77271 en tenant compte du PO4 TTH 1</v>
      </c>
      <c r="F15" s="106"/>
      <c r="G15" s="126" t="str">
        <f>IF(ISNUMBER(H11),IF(H11&gt;8,"PO4 haut, baisser 77271",IF(AND(H11&gt;-1,H11&lt;4),"PO4 bas, augmenter 77271","")),"")</f>
        <v/>
      </c>
      <c r="H15" s="106"/>
      <c r="I15" s="28"/>
      <c r="J15" s="139" t="s">
        <v>37</v>
      </c>
      <c r="K15" s="140"/>
      <c r="L15" s="83" t="s">
        <v>43</v>
      </c>
      <c r="M15" s="84">
        <v>50</v>
      </c>
      <c r="N15" s="85" t="s">
        <v>45</v>
      </c>
      <c r="O15" s="84">
        <v>40</v>
      </c>
      <c r="P15" s="17"/>
    </row>
    <row r="16" spans="1:17" ht="20.100000000000001" customHeight="1" x14ac:dyDescent="0.2">
      <c r="A16" s="120"/>
      <c r="B16" s="121"/>
      <c r="C16" s="127"/>
      <c r="D16" s="128"/>
      <c r="E16" s="127"/>
      <c r="F16" s="128"/>
      <c r="G16" s="127"/>
      <c r="H16" s="128"/>
      <c r="I16" s="28"/>
      <c r="J16" s="139" t="s">
        <v>36</v>
      </c>
      <c r="K16" s="140"/>
      <c r="L16" s="83"/>
      <c r="M16" s="84">
        <v>70</v>
      </c>
      <c r="N16" s="85"/>
      <c r="O16" s="84">
        <v>100</v>
      </c>
      <c r="P16" s="17"/>
    </row>
    <row r="17" spans="1:16" ht="19.899999999999999" customHeight="1" thickBot="1" x14ac:dyDescent="0.25">
      <c r="A17" s="120"/>
      <c r="B17" s="121"/>
      <c r="C17" s="127"/>
      <c r="D17" s="128"/>
      <c r="E17" s="127"/>
      <c r="F17" s="128"/>
      <c r="G17" s="127"/>
      <c r="H17" s="128"/>
      <c r="I17" s="28"/>
      <c r="J17" s="139" t="s">
        <v>35</v>
      </c>
      <c r="K17" s="153"/>
      <c r="L17" s="86"/>
      <c r="M17" s="87">
        <v>45</v>
      </c>
      <c r="N17" s="85" t="s">
        <v>43</v>
      </c>
      <c r="O17" s="87">
        <v>60</v>
      </c>
      <c r="P17" s="17"/>
    </row>
    <row r="18" spans="1:16" ht="19.899999999999999" customHeight="1" thickBot="1" x14ac:dyDescent="0.25">
      <c r="A18" s="122"/>
      <c r="B18" s="123"/>
      <c r="C18" s="129"/>
      <c r="D18" s="108"/>
      <c r="E18" s="129"/>
      <c r="F18" s="108"/>
      <c r="G18" s="129"/>
      <c r="H18" s="108"/>
      <c r="I18" s="28"/>
      <c r="J18" s="145" t="s">
        <v>38</v>
      </c>
      <c r="K18" s="146"/>
      <c r="L18" s="71"/>
      <c r="M18" s="71"/>
      <c r="N18" s="71"/>
      <c r="O18" s="72"/>
      <c r="P18" s="17"/>
    </row>
    <row r="19" spans="1:16" ht="40.15" customHeight="1" x14ac:dyDescent="0.2">
      <c r="A19" s="118" t="s">
        <v>18</v>
      </c>
      <c r="B19" s="119"/>
      <c r="C19" s="126" t="str">
        <f>IF(ISNUMBER(D14),IF(D14&gt;40,"Sulfite haut, baisser 77216 en tenant compte des Sulfites TTH 2",IF(AND(D14&gt;-1,D14&lt;10),"Sulfites bas, augmenter 77216 en tenant compte des Sulfites TTH 2","")),"")</f>
        <v>Sulfites bas, augmenter 77216 en tenant compte des Sulfites TTH 2</v>
      </c>
      <c r="D19" s="106"/>
      <c r="E19" s="126" t="str">
        <f>IF(ISNUMBER(F14),IF(F14&gt;40,"Sulfite haut, baisser 77216 en tenant compte des Sulfites TTH 1",IF(AND(F14&gt;-1,F14&lt;10),"Sulfites bas, augmenter 77216 en tenant compte des Sulfites TTH 1","")),"")</f>
        <v>Sulfites bas, augmenter 77216 en tenant compte des Sulfites TTH 1</v>
      </c>
      <c r="F19" s="106"/>
      <c r="G19" s="126" t="str">
        <f>IF(ISNUMBER(H14),IF(H14&gt;40,"Sulfite haut, baisser 77216",IF(AND(H14&gt;-1,H14&lt;10),"Sulfites bas, augmenter 77216","")),"")</f>
        <v>Sulfites bas, augmenter 77216</v>
      </c>
      <c r="H19" s="106"/>
      <c r="I19" s="16"/>
      <c r="J19" s="73"/>
      <c r="K19" s="73"/>
      <c r="L19" s="73"/>
      <c r="M19" s="73"/>
      <c r="N19" s="73"/>
      <c r="O19" s="74"/>
    </row>
    <row r="20" spans="1:16" s="2" customFormat="1" ht="40.15" customHeight="1" thickBot="1" x14ac:dyDescent="0.25">
      <c r="A20" s="122"/>
      <c r="B20" s="123"/>
      <c r="C20" s="129"/>
      <c r="D20" s="108"/>
      <c r="E20" s="129"/>
      <c r="F20" s="108"/>
      <c r="G20" s="129"/>
      <c r="H20" s="108"/>
      <c r="I20" s="16"/>
      <c r="J20" s="73"/>
      <c r="K20" s="73"/>
      <c r="L20" s="73"/>
      <c r="M20" s="73"/>
      <c r="N20" s="73"/>
      <c r="O20" s="74"/>
    </row>
    <row r="21" spans="1:16" s="2" customFormat="1" ht="40.15" customHeight="1" x14ac:dyDescent="0.2">
      <c r="A21" s="109" t="s">
        <v>12</v>
      </c>
      <c r="B21" s="110"/>
      <c r="C21" s="126" t="str">
        <f>IF(ISNUMBER(D7),IF(D7&gt;500,"Conductivité élevée, augmenter la purge",IF(AND(D7&gt;-1,D7&lt;400),"Conductivité basse, diminuer la purge","")),"")</f>
        <v>Conductivité basse, diminuer la purge</v>
      </c>
      <c r="D21" s="106"/>
      <c r="E21" s="126" t="str">
        <f>IF(ISNUMBER(F7),IF(F7&gt;500,"Conductivité élevée, augmenter la purge",IF(AND(F7&gt;-1,F7&lt;400),"Conductivité basse, diminuer la purge","")),"")</f>
        <v>Conductivité basse, diminuer la purge</v>
      </c>
      <c r="F21" s="106"/>
      <c r="G21" s="126" t="str">
        <f>IF(ISNUMBER(H7),IF(H7&gt;500,"Conductivité élevée, augmenter la purge",IF(AND(H7&gt;-1,H7&lt;400),"Conductivité basse, diminuer la purge","")),"")</f>
        <v>Conductivité basse, diminuer la purge</v>
      </c>
      <c r="H21" s="106"/>
      <c r="I21" s="16"/>
      <c r="J21" s="73"/>
      <c r="K21" s="73"/>
      <c r="L21" s="73"/>
      <c r="M21" s="73"/>
      <c r="N21" s="73"/>
      <c r="O21" s="74"/>
    </row>
    <row r="22" spans="1:16" s="2" customFormat="1" ht="40.15" customHeight="1" thickBot="1" x14ac:dyDescent="0.25">
      <c r="A22" s="111"/>
      <c r="B22" s="112"/>
      <c r="C22" s="129"/>
      <c r="D22" s="108"/>
      <c r="E22" s="129"/>
      <c r="F22" s="108"/>
      <c r="G22" s="129"/>
      <c r="H22" s="108"/>
      <c r="I22" s="16"/>
      <c r="J22" s="73"/>
      <c r="K22" s="73"/>
      <c r="L22" s="73"/>
      <c r="M22" s="73"/>
      <c r="N22" s="73"/>
      <c r="O22" s="74"/>
    </row>
    <row r="23" spans="1:16" s="2" customFormat="1" ht="31.9" customHeight="1" x14ac:dyDescent="0.2">
      <c r="A23" s="14"/>
      <c r="B23" s="14"/>
      <c r="C23" s="14"/>
      <c r="D23" s="14"/>
      <c r="E23" s="14"/>
      <c r="F23" s="14"/>
      <c r="G23" s="14"/>
      <c r="H23" s="14"/>
      <c r="I23" s="81"/>
      <c r="J23" s="71"/>
      <c r="K23" s="71"/>
      <c r="L23" s="71"/>
      <c r="M23" s="71"/>
      <c r="N23" s="71"/>
      <c r="O23" s="71"/>
    </row>
    <row r="24" spans="1:16" s="2" customFormat="1" ht="31.9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s="2" customFormat="1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s="2" customFormat="1" ht="20.100000000000001" customHeight="1" x14ac:dyDescent="0.2">
      <c r="A26" s="113"/>
      <c r="B26" s="113"/>
      <c r="C26" s="7"/>
      <c r="D26" s="6"/>
      <c r="E26" s="7"/>
      <c r="F26" s="6"/>
      <c r="G26" s="7"/>
      <c r="H26" s="6"/>
      <c r="I26" s="14"/>
      <c r="J26" s="14"/>
      <c r="K26" s="14"/>
      <c r="L26" s="14"/>
      <c r="M26" s="14"/>
      <c r="N26" s="14"/>
      <c r="O26" s="14"/>
    </row>
    <row r="27" spans="1:16" s="2" customFormat="1" ht="20.100000000000001" customHeight="1" x14ac:dyDescent="0.2">
      <c r="A27" s="113"/>
      <c r="B27" s="113"/>
      <c r="C27" s="7"/>
      <c r="D27" s="6"/>
      <c r="E27" s="7"/>
      <c r="F27" s="6"/>
      <c r="G27" s="7"/>
      <c r="H27" s="6"/>
      <c r="I27" s="14"/>
      <c r="J27" s="138"/>
      <c r="K27" s="138"/>
      <c r="L27" s="138"/>
      <c r="M27" s="138"/>
      <c r="N27" s="138"/>
      <c r="O27" s="138"/>
    </row>
    <row r="28" spans="1:16" s="2" customFormat="1" ht="20.100000000000001" customHeight="1" x14ac:dyDescent="0.2">
      <c r="A28" s="113"/>
      <c r="B28" s="113"/>
      <c r="C28" s="7"/>
      <c r="D28" s="6"/>
      <c r="E28" s="7"/>
      <c r="F28" s="6"/>
      <c r="G28" s="7"/>
      <c r="H28" s="6"/>
      <c r="I28" s="6"/>
      <c r="J28" s="147"/>
      <c r="K28" s="147"/>
      <c r="L28" s="149"/>
      <c r="M28" s="149"/>
      <c r="N28" s="147"/>
      <c r="O28" s="147"/>
    </row>
    <row r="29" spans="1:16" s="2" customFormat="1" ht="20.100000000000001" customHeight="1" x14ac:dyDescent="0.2">
      <c r="A29" s="113"/>
      <c r="B29" s="113"/>
      <c r="C29" s="7"/>
      <c r="D29" s="6"/>
      <c r="E29" s="7"/>
      <c r="F29" s="6"/>
      <c r="G29" s="7"/>
      <c r="H29" s="6"/>
      <c r="I29" s="6"/>
      <c r="J29" s="147"/>
      <c r="K29" s="147"/>
      <c r="L29" s="59"/>
      <c r="M29" s="59"/>
      <c r="N29" s="59"/>
      <c r="O29" s="59"/>
    </row>
    <row r="30" spans="1:16" s="2" customFormat="1" ht="20.100000000000001" customHeight="1" x14ac:dyDescent="0.2">
      <c r="A30" s="113"/>
      <c r="B30" s="113"/>
      <c r="C30" s="7"/>
      <c r="D30" s="6"/>
      <c r="E30" s="7"/>
      <c r="F30" s="6"/>
      <c r="G30" s="7"/>
      <c r="H30" s="6"/>
      <c r="I30" s="6"/>
      <c r="J30" s="147"/>
      <c r="K30" s="147"/>
      <c r="L30" s="9"/>
      <c r="M30" s="9"/>
      <c r="N30" s="9"/>
      <c r="O30" s="9"/>
    </row>
    <row r="31" spans="1:16" s="2" customFormat="1" ht="20.100000000000001" customHeight="1" x14ac:dyDescent="0.2">
      <c r="A31" s="113"/>
      <c r="B31" s="113"/>
      <c r="C31" s="7"/>
      <c r="D31" s="6"/>
      <c r="E31" s="7"/>
      <c r="F31" s="6"/>
      <c r="G31" s="7"/>
      <c r="H31" s="6"/>
      <c r="I31" s="6"/>
      <c r="J31" s="147"/>
      <c r="K31" s="147"/>
      <c r="L31" s="9"/>
      <c r="M31" s="9"/>
      <c r="N31" s="9"/>
      <c r="O31" s="9"/>
    </row>
    <row r="32" spans="1:16" s="2" customFormat="1" ht="20.100000000000001" customHeight="1" x14ac:dyDescent="0.2">
      <c r="A32" s="61"/>
      <c r="B32" s="12"/>
      <c r="C32" s="148"/>
      <c r="D32" s="148"/>
      <c r="E32" s="148"/>
      <c r="F32" s="148"/>
      <c r="G32" s="148"/>
      <c r="H32" s="148"/>
      <c r="I32" s="6"/>
      <c r="J32" s="147"/>
      <c r="K32" s="147"/>
      <c r="L32" s="9"/>
      <c r="M32" s="9"/>
      <c r="N32" s="9"/>
      <c r="O32" s="9"/>
    </row>
    <row r="33" spans="1:15" s="2" customFormat="1" ht="20.100000000000001" customHeight="1" x14ac:dyDescent="0.2">
      <c r="A33" s="113"/>
      <c r="B33" s="113"/>
      <c r="C33" s="138"/>
      <c r="D33" s="138"/>
      <c r="E33" s="138"/>
      <c r="F33" s="138"/>
      <c r="G33" s="138"/>
      <c r="H33" s="138"/>
      <c r="I33" s="6"/>
      <c r="J33" s="148"/>
      <c r="K33" s="148"/>
      <c r="L33" s="148"/>
      <c r="M33" s="148"/>
      <c r="N33" s="148"/>
      <c r="O33" s="148"/>
    </row>
    <row r="34" spans="1:15" s="2" customFormat="1" ht="20.100000000000001" customHeight="1" x14ac:dyDescent="0.2">
      <c r="A34" s="113"/>
      <c r="B34" s="113"/>
      <c r="C34" s="59"/>
      <c r="D34" s="59"/>
      <c r="E34" s="59"/>
      <c r="F34" s="59"/>
      <c r="G34" s="59"/>
      <c r="H34" s="59"/>
      <c r="I34" s="61"/>
      <c r="J34" s="60"/>
      <c r="K34" s="26"/>
      <c r="L34" s="60"/>
      <c r="M34" s="26"/>
      <c r="N34" s="60"/>
      <c r="O34" s="26"/>
    </row>
    <row r="35" spans="1:15" s="2" customFormat="1" ht="20.100000000000001" customHeight="1" x14ac:dyDescent="0.2">
      <c r="A35" s="113"/>
      <c r="B35" s="113"/>
      <c r="C35" s="7"/>
      <c r="D35" s="6"/>
      <c r="E35" s="7"/>
      <c r="F35" s="6"/>
      <c r="G35" s="7"/>
      <c r="H35" s="6"/>
      <c r="I35" s="60"/>
      <c r="J35" s="9"/>
      <c r="K35" s="9"/>
      <c r="L35" s="59"/>
      <c r="M35" s="59"/>
      <c r="N35" s="59"/>
      <c r="O35" s="59"/>
    </row>
    <row r="36" spans="1:15" s="2" customFormat="1" ht="20.100000000000001" customHeight="1" x14ac:dyDescent="0.2">
      <c r="A36" s="113"/>
      <c r="B36" s="113"/>
      <c r="C36" s="7"/>
      <c r="D36" s="6"/>
      <c r="E36" s="7"/>
      <c r="F36" s="6"/>
      <c r="G36" s="7"/>
      <c r="H36" s="6"/>
      <c r="I36" s="9"/>
      <c r="J36" s="147"/>
      <c r="K36" s="147"/>
      <c r="L36" s="7"/>
      <c r="M36" s="10"/>
      <c r="N36" s="7"/>
      <c r="O36" s="10"/>
    </row>
    <row r="37" spans="1:15" s="2" customFormat="1" ht="20.100000000000001" customHeight="1" x14ac:dyDescent="0.2">
      <c r="A37" s="113"/>
      <c r="B37" s="113"/>
      <c r="C37" s="7"/>
      <c r="D37" s="6"/>
      <c r="E37" s="7"/>
      <c r="F37" s="6"/>
      <c r="G37" s="7"/>
      <c r="H37" s="6"/>
      <c r="I37" s="6"/>
      <c r="J37" s="147"/>
      <c r="K37" s="147"/>
      <c r="L37" s="7"/>
      <c r="M37" s="10"/>
      <c r="N37" s="7"/>
      <c r="O37" s="10"/>
    </row>
    <row r="38" spans="1:15" s="2" customFormat="1" ht="20.100000000000001" customHeight="1" x14ac:dyDescent="0.2">
      <c r="A38" s="113"/>
      <c r="B38" s="113"/>
      <c r="C38" s="7"/>
      <c r="D38" s="6"/>
      <c r="E38" s="7"/>
      <c r="F38" s="6"/>
      <c r="G38" s="7"/>
      <c r="H38" s="6"/>
      <c r="I38" s="6"/>
      <c r="J38" s="147"/>
      <c r="K38" s="147"/>
      <c r="L38" s="7"/>
      <c r="M38" s="10"/>
      <c r="N38" s="7"/>
      <c r="O38" s="10"/>
    </row>
    <row r="39" spans="1:15" s="2" customFormat="1" ht="20.100000000000001" customHeight="1" x14ac:dyDescent="0.2">
      <c r="A39" s="113"/>
      <c r="B39" s="113"/>
      <c r="C39" s="7"/>
      <c r="D39" s="6"/>
      <c r="E39" s="7"/>
      <c r="F39" s="6"/>
      <c r="G39" s="7"/>
      <c r="H39" s="6"/>
      <c r="I39" s="6"/>
      <c r="J39" s="147"/>
      <c r="K39" s="147"/>
      <c r="L39" s="7"/>
      <c r="M39" s="7"/>
      <c r="N39" s="7"/>
      <c r="O39" s="7"/>
    </row>
    <row r="40" spans="1:15" s="2" customFormat="1" ht="20.100000000000001" customHeight="1" x14ac:dyDescent="0.2">
      <c r="A40" s="113"/>
      <c r="B40" s="113"/>
      <c r="C40" s="7"/>
      <c r="D40" s="6"/>
      <c r="E40" s="7"/>
      <c r="F40" s="6"/>
      <c r="G40" s="7"/>
      <c r="H40" s="6"/>
      <c r="I40" s="6"/>
      <c r="J40" s="11"/>
      <c r="K40" s="11"/>
      <c r="L40" s="11"/>
      <c r="M40" s="11"/>
      <c r="N40" s="11"/>
      <c r="O40" s="6"/>
    </row>
    <row r="41" spans="1:15" s="2" customFormat="1" ht="19.899999999999999" customHeight="1" x14ac:dyDescent="0.2">
      <c r="A41" s="113"/>
      <c r="B41" s="113"/>
      <c r="C41" s="7"/>
      <c r="D41" s="6"/>
      <c r="E41" s="7"/>
      <c r="F41" s="6"/>
      <c r="G41" s="7"/>
      <c r="H41" s="6"/>
      <c r="I41" s="6"/>
      <c r="J41" s="138"/>
      <c r="K41" s="138"/>
      <c r="L41" s="138"/>
      <c r="M41" s="138"/>
      <c r="N41" s="138"/>
      <c r="O41" s="138"/>
    </row>
    <row r="42" spans="1:15" s="8" customFormat="1" ht="15.75" x14ac:dyDescent="0.2">
      <c r="A42" s="113"/>
      <c r="B42" s="113"/>
      <c r="C42" s="7"/>
      <c r="D42" s="6"/>
      <c r="E42" s="7"/>
      <c r="F42" s="6"/>
      <c r="G42" s="7"/>
      <c r="H42" s="6"/>
      <c r="I42" s="6"/>
      <c r="J42" s="147"/>
      <c r="K42" s="147"/>
      <c r="L42" s="149"/>
      <c r="M42" s="149"/>
      <c r="N42" s="147"/>
      <c r="O42" s="147"/>
    </row>
    <row r="43" spans="1:15" s="2" customFormat="1" ht="20.100000000000001" customHeight="1" x14ac:dyDescent="0.2">
      <c r="A43" s="113"/>
      <c r="B43" s="113"/>
      <c r="C43" s="7"/>
      <c r="D43" s="6"/>
      <c r="E43" s="7"/>
      <c r="F43" s="6"/>
      <c r="G43" s="7"/>
      <c r="H43" s="6"/>
      <c r="I43" s="6"/>
      <c r="J43" s="147"/>
      <c r="K43" s="147"/>
      <c r="L43" s="59"/>
      <c r="M43" s="59"/>
      <c r="N43" s="59"/>
      <c r="O43" s="59"/>
    </row>
    <row r="44" spans="1:15" s="2" customFormat="1" ht="20.100000000000001" customHeight="1" x14ac:dyDescent="0.2">
      <c r="A44" s="113"/>
      <c r="B44" s="113"/>
      <c r="C44" s="7"/>
      <c r="D44" s="6"/>
      <c r="E44" s="7"/>
      <c r="F44" s="6"/>
      <c r="G44" s="7"/>
      <c r="H44" s="6"/>
      <c r="I44" s="6"/>
      <c r="J44" s="147"/>
      <c r="K44" s="147"/>
      <c r="L44" s="9"/>
      <c r="M44" s="9"/>
      <c r="N44" s="9"/>
      <c r="O44" s="9"/>
    </row>
    <row r="45" spans="1:15" s="2" customFormat="1" ht="20.100000000000001" customHeight="1" x14ac:dyDescent="0.2">
      <c r="A45" s="113"/>
      <c r="B45" s="113"/>
      <c r="C45" s="7"/>
      <c r="D45" s="6"/>
      <c r="E45" s="7"/>
      <c r="F45" s="6"/>
      <c r="G45" s="7"/>
      <c r="H45" s="6"/>
      <c r="I45" s="6"/>
      <c r="J45" s="147"/>
      <c r="K45" s="147"/>
      <c r="L45" s="9"/>
      <c r="M45" s="9"/>
      <c r="N45" s="9"/>
      <c r="O45" s="9"/>
    </row>
    <row r="46" spans="1:15" s="2" customFormat="1" ht="20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6"/>
      <c r="J46" s="147"/>
      <c r="K46" s="147"/>
      <c r="L46" s="9"/>
      <c r="M46" s="9"/>
      <c r="N46" s="9"/>
      <c r="O46" s="9"/>
    </row>
    <row r="47" spans="1:15" s="2" customFormat="1" ht="20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6"/>
      <c r="J47" s="13"/>
      <c r="K47" s="13"/>
      <c r="L47" s="13"/>
      <c r="M47" s="13"/>
      <c r="N47" s="13"/>
      <c r="O47" s="13"/>
    </row>
    <row r="48" spans="1:15" s="2" customFormat="1" x14ac:dyDescent="0.2">
      <c r="A48" s="1"/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  <c r="N48" s="13"/>
      <c r="O48" s="13"/>
    </row>
    <row r="49" spans="1:15" s="2" customFormat="1" x14ac:dyDescent="0.2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  <c r="O49" s="1"/>
    </row>
  </sheetData>
  <mergeCells count="83">
    <mergeCell ref="A44:B44"/>
    <mergeCell ref="J44:K44"/>
    <mergeCell ref="A45:B45"/>
    <mergeCell ref="J45:K45"/>
    <mergeCell ref="J46:K46"/>
    <mergeCell ref="A39:B39"/>
    <mergeCell ref="J39:K39"/>
    <mergeCell ref="A40:B40"/>
    <mergeCell ref="A41:B41"/>
    <mergeCell ref="J41:O41"/>
    <mergeCell ref="A42:B42"/>
    <mergeCell ref="J42:K43"/>
    <mergeCell ref="L42:M42"/>
    <mergeCell ref="N42:O42"/>
    <mergeCell ref="A43:B43"/>
    <mergeCell ref="A38:B38"/>
    <mergeCell ref="J38:K38"/>
    <mergeCell ref="A33:B33"/>
    <mergeCell ref="C33:D33"/>
    <mergeCell ref="E33:F33"/>
    <mergeCell ref="G33:H33"/>
    <mergeCell ref="J33:O33"/>
    <mergeCell ref="A34:B34"/>
    <mergeCell ref="A35:B35"/>
    <mergeCell ref="A36:B36"/>
    <mergeCell ref="J36:K36"/>
    <mergeCell ref="A37:B37"/>
    <mergeCell ref="J37:K37"/>
    <mergeCell ref="A30:B30"/>
    <mergeCell ref="J30:K30"/>
    <mergeCell ref="A31:B31"/>
    <mergeCell ref="J31:K31"/>
    <mergeCell ref="C32:H32"/>
    <mergeCell ref="J32:K32"/>
    <mergeCell ref="A26:B26"/>
    <mergeCell ref="A27:B27"/>
    <mergeCell ref="J27:O27"/>
    <mergeCell ref="A28:B28"/>
    <mergeCell ref="J28:K29"/>
    <mergeCell ref="L28:M28"/>
    <mergeCell ref="N28:O28"/>
    <mergeCell ref="A29:B29"/>
    <mergeCell ref="A21:B22"/>
    <mergeCell ref="C21:D22"/>
    <mergeCell ref="E21:F22"/>
    <mergeCell ref="G21:H22"/>
    <mergeCell ref="A19:B20"/>
    <mergeCell ref="C19:D20"/>
    <mergeCell ref="E19:F20"/>
    <mergeCell ref="G19:H20"/>
    <mergeCell ref="A14:B14"/>
    <mergeCell ref="A15:B18"/>
    <mergeCell ref="C15:D18"/>
    <mergeCell ref="E15:F18"/>
    <mergeCell ref="G15:H18"/>
    <mergeCell ref="J15:K15"/>
    <mergeCell ref="J16:K16"/>
    <mergeCell ref="J17:K17"/>
    <mergeCell ref="J18:K18"/>
    <mergeCell ref="L12:M12"/>
    <mergeCell ref="N12:O12"/>
    <mergeCell ref="J13:K14"/>
    <mergeCell ref="L13:L14"/>
    <mergeCell ref="M13:M14"/>
    <mergeCell ref="N13:N14"/>
    <mergeCell ref="O13:O14"/>
    <mergeCell ref="J11:O11"/>
    <mergeCell ref="J3:K3"/>
    <mergeCell ref="L3:M3"/>
    <mergeCell ref="N3:O3"/>
    <mergeCell ref="J5:K5"/>
    <mergeCell ref="J6:K6"/>
    <mergeCell ref="J7:K7"/>
    <mergeCell ref="J8:K8"/>
    <mergeCell ref="L9:M10"/>
    <mergeCell ref="N9:O10"/>
    <mergeCell ref="A1:B1"/>
    <mergeCell ref="C1:H1"/>
    <mergeCell ref="J1:O1"/>
    <mergeCell ref="A2:B2"/>
    <mergeCell ref="C2:D2"/>
    <mergeCell ref="E2:F2"/>
    <mergeCell ref="G2:H2"/>
  </mergeCells>
  <conditionalFormatting sqref="D7">
    <cfRule type="cellIs" dxfId="125" priority="19" operator="lessThan">
      <formula>9.5</formula>
    </cfRule>
  </conditionalFormatting>
  <conditionalFormatting sqref="F7 H7">
    <cfRule type="cellIs" dxfId="124" priority="18" operator="lessThan">
      <formula>9.5</formula>
    </cfRule>
  </conditionalFormatting>
  <conditionalFormatting sqref="D7 F7 H7">
    <cfRule type="cellIs" dxfId="123" priority="17" operator="greaterThan">
      <formula>10.5</formula>
    </cfRule>
  </conditionalFormatting>
  <conditionalFormatting sqref="D6 F6 H6">
    <cfRule type="cellIs" dxfId="122" priority="16" operator="notEqual">
      <formula>0</formula>
    </cfRule>
  </conditionalFormatting>
  <conditionalFormatting sqref="D8 F8 H8">
    <cfRule type="cellIs" dxfId="121" priority="15" operator="notBetween">
      <formula>400</formula>
      <formula>500</formula>
    </cfRule>
  </conditionalFormatting>
  <conditionalFormatting sqref="D12 F12 H12">
    <cfRule type="cellIs" dxfId="120" priority="14" operator="notBetween">
      <formula>4</formula>
      <formula>8</formula>
    </cfRule>
  </conditionalFormatting>
  <conditionalFormatting sqref="D13 F13 H13">
    <cfRule type="cellIs" dxfId="119" priority="13" operator="lessThan">
      <formula>4</formula>
    </cfRule>
  </conditionalFormatting>
  <conditionalFormatting sqref="M5 O5">
    <cfRule type="cellIs" dxfId="118" priority="12" operator="notEqual">
      <formula>0</formula>
    </cfRule>
  </conditionalFormatting>
  <conditionalFormatting sqref="O6 M6">
    <cfRule type="cellIs" dxfId="117" priority="11" operator="notBetween">
      <formula>9.2</formula>
      <formula>9.5</formula>
    </cfRule>
  </conditionalFormatting>
  <conditionalFormatting sqref="M7 O7">
    <cfRule type="cellIs" dxfId="116" priority="10" operator="lessThan">
      <formula>7.5</formula>
    </cfRule>
  </conditionalFormatting>
  <conditionalFormatting sqref="O8 M8">
    <cfRule type="cellIs" dxfId="115" priority="9" operator="greaterThan">
      <formula>0.02</formula>
    </cfRule>
  </conditionalFormatting>
  <conditionalFormatting sqref="D6">
    <cfRule type="cellIs" dxfId="114" priority="8" operator="lessThan">
      <formula>9.5</formula>
    </cfRule>
  </conditionalFormatting>
  <conditionalFormatting sqref="F6 H6">
    <cfRule type="cellIs" dxfId="113" priority="7" operator="lessThan">
      <formula>9.5</formula>
    </cfRule>
  </conditionalFormatting>
  <conditionalFormatting sqref="D6 F6 H6">
    <cfRule type="cellIs" dxfId="112" priority="6" operator="greaterThan">
      <formula>10.5</formula>
    </cfRule>
  </conditionalFormatting>
  <conditionalFormatting sqref="D5 F5 H5">
    <cfRule type="cellIs" dxfId="111" priority="5" operator="notEqual">
      <formula>0</formula>
    </cfRule>
  </conditionalFormatting>
  <conditionalFormatting sqref="D7 F7 H7">
    <cfRule type="cellIs" dxfId="110" priority="4" operator="notBetween">
      <formula>400</formula>
      <formula>500</formula>
    </cfRule>
  </conditionalFormatting>
  <conditionalFormatting sqref="D11 F11 H11">
    <cfRule type="cellIs" dxfId="109" priority="3" operator="notBetween">
      <formula>4</formula>
      <formula>8</formula>
    </cfRule>
  </conditionalFormatting>
  <conditionalFormatting sqref="D12 F12 H12">
    <cfRule type="cellIs" dxfId="108" priority="2" operator="lessThan">
      <formula>4</formula>
    </cfRule>
  </conditionalFormatting>
  <conditionalFormatting sqref="D14 F14 H14">
    <cfRule type="cellIs" dxfId="107" priority="1" operator="notBetween">
      <formula>10</formula>
      <formula>40</formula>
    </cfRule>
  </conditionalFormatting>
  <printOptions horizontalCentered="1" verticalCentered="1"/>
  <pageMargins left="0" right="0" top="1.5748031496062993" bottom="0" header="0" footer="0"/>
  <pageSetup paperSize="9" scale="45" orientation="landscape" copies="2" r:id="rId1"/>
  <headerFooter alignWithMargins="0">
    <oddFooter>&amp;L&amp;"Arial,Italique"&amp;9Créé par Couturier.C&amp;C&amp;F&amp;R&amp;Z&amp;F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Q49"/>
  <sheetViews>
    <sheetView zoomScale="60" zoomScaleNormal="60" workbookViewId="0">
      <pane ySplit="2" topLeftCell="A3" activePane="bottomLeft" state="frozen"/>
      <selection pane="bottomLeft" activeCell="K22" sqref="K22"/>
    </sheetView>
  </sheetViews>
  <sheetFormatPr baseColWidth="10" defaultColWidth="11.42578125" defaultRowHeight="12.75" x14ac:dyDescent="0.2"/>
  <cols>
    <col min="1" max="1" width="7.28515625" style="1" customWidth="1"/>
    <col min="2" max="2" width="17.140625" style="1" customWidth="1"/>
    <col min="3" max="3" width="22.7109375" style="1" customWidth="1"/>
    <col min="4" max="4" width="18.7109375" style="1" customWidth="1"/>
    <col min="5" max="5" width="22.7109375" style="1" customWidth="1"/>
    <col min="6" max="6" width="18.7109375" style="1" customWidth="1"/>
    <col min="7" max="7" width="22.7109375" style="1" customWidth="1"/>
    <col min="8" max="8" width="18.7109375" style="1" customWidth="1"/>
    <col min="9" max="9" width="3.7109375" style="1" customWidth="1"/>
    <col min="10" max="10" width="12.7109375" style="1" customWidth="1"/>
    <col min="11" max="11" width="15" style="1" customWidth="1"/>
    <col min="12" max="15" width="18.7109375" style="1" customWidth="1"/>
    <col min="16" max="16" width="4.7109375" style="1" customWidth="1"/>
    <col min="17" max="17" width="4.140625" style="1" customWidth="1"/>
    <col min="18" max="16384" width="11.42578125" style="1"/>
  </cols>
  <sheetData>
    <row r="1" spans="1:17" ht="19.899999999999999" customHeight="1" thickBot="1" x14ac:dyDescent="0.25">
      <c r="A1" s="114" t="s">
        <v>39</v>
      </c>
      <c r="B1" s="115"/>
      <c r="C1" s="99" t="s">
        <v>20</v>
      </c>
      <c r="D1" s="100"/>
      <c r="E1" s="100"/>
      <c r="F1" s="100"/>
      <c r="G1" s="100"/>
      <c r="H1" s="100"/>
      <c r="I1" s="3"/>
      <c r="J1" s="91" t="s">
        <v>30</v>
      </c>
      <c r="K1" s="92"/>
      <c r="L1" s="92"/>
      <c r="M1" s="92"/>
      <c r="N1" s="92"/>
      <c r="O1" s="93"/>
    </row>
    <row r="2" spans="1:17" ht="20.100000000000001" customHeight="1" thickBot="1" x14ac:dyDescent="0.25">
      <c r="A2" s="154">
        <f>'1'!A2:B2+18</f>
        <v>42663</v>
      </c>
      <c r="B2" s="155"/>
      <c r="C2" s="97" t="s">
        <v>9</v>
      </c>
      <c r="D2" s="98"/>
      <c r="E2" s="97" t="s">
        <v>10</v>
      </c>
      <c r="F2" s="98"/>
      <c r="G2" s="97" t="s">
        <v>11</v>
      </c>
      <c r="H2" s="98"/>
      <c r="I2" s="4"/>
      <c r="J2" s="5"/>
      <c r="K2" s="27"/>
      <c r="L2" s="5" t="s">
        <v>21</v>
      </c>
      <c r="M2" s="31"/>
      <c r="N2" s="5" t="s">
        <v>22</v>
      </c>
      <c r="O2" s="27"/>
    </row>
    <row r="3" spans="1:17" ht="20.100000000000001" customHeight="1" thickBot="1" x14ac:dyDescent="0.25">
      <c r="A3" s="32" t="s">
        <v>31</v>
      </c>
      <c r="B3" s="62">
        <v>5</v>
      </c>
      <c r="C3" s="47" t="s">
        <v>0</v>
      </c>
      <c r="D3" s="48" t="s">
        <v>1</v>
      </c>
      <c r="E3" s="47" t="s">
        <v>0</v>
      </c>
      <c r="F3" s="48" t="s">
        <v>1</v>
      </c>
      <c r="G3" s="47" t="s">
        <v>0</v>
      </c>
      <c r="H3" s="49" t="s">
        <v>1</v>
      </c>
      <c r="I3" s="30"/>
      <c r="J3" s="101" t="s">
        <v>42</v>
      </c>
      <c r="K3" s="102"/>
      <c r="L3" s="103">
        <v>1191</v>
      </c>
      <c r="M3" s="104"/>
      <c r="N3" s="103">
        <v>1801</v>
      </c>
      <c r="O3" s="104"/>
    </row>
    <row r="4" spans="1:17" ht="20.100000000000001" customHeight="1" x14ac:dyDescent="0.2">
      <c r="A4" s="33" t="s">
        <v>2</v>
      </c>
      <c r="B4" s="34"/>
      <c r="C4" s="35" t="s">
        <v>3</v>
      </c>
      <c r="D4" s="63">
        <v>0.3</v>
      </c>
      <c r="E4" s="35" t="s">
        <v>3</v>
      </c>
      <c r="F4" s="63">
        <v>0.2</v>
      </c>
      <c r="G4" s="35" t="s">
        <v>3</v>
      </c>
      <c r="H4" s="63">
        <v>0</v>
      </c>
      <c r="I4" s="29"/>
      <c r="J4" s="37"/>
      <c r="K4" s="38"/>
      <c r="L4" s="39" t="s">
        <v>0</v>
      </c>
      <c r="M4" s="40" t="s">
        <v>1</v>
      </c>
      <c r="N4" s="39" t="s">
        <v>0</v>
      </c>
      <c r="O4" s="41" t="s">
        <v>1</v>
      </c>
    </row>
    <row r="5" spans="1:17" ht="20.100000000000001" customHeight="1" x14ac:dyDescent="0.2">
      <c r="A5" s="33" t="s">
        <v>8</v>
      </c>
      <c r="B5" s="34"/>
      <c r="C5" s="35" t="s">
        <v>23</v>
      </c>
      <c r="D5" s="63">
        <v>0</v>
      </c>
      <c r="E5" s="35" t="s">
        <v>23</v>
      </c>
      <c r="F5" s="63">
        <v>0</v>
      </c>
      <c r="G5" s="35" t="s">
        <v>23</v>
      </c>
      <c r="H5" s="63">
        <v>0</v>
      </c>
      <c r="I5" s="28"/>
      <c r="J5" s="130" t="s">
        <v>8</v>
      </c>
      <c r="K5" s="131"/>
      <c r="L5" s="35" t="s">
        <v>23</v>
      </c>
      <c r="M5" s="66">
        <v>0</v>
      </c>
      <c r="N5" s="35" t="s">
        <v>23</v>
      </c>
      <c r="O5" s="63">
        <v>0</v>
      </c>
    </row>
    <row r="6" spans="1:17" ht="20.100000000000001" customHeight="1" x14ac:dyDescent="0.2">
      <c r="A6" s="33" t="s">
        <v>13</v>
      </c>
      <c r="B6" s="34"/>
      <c r="C6" s="35" t="s">
        <v>14</v>
      </c>
      <c r="D6" s="64">
        <v>10.94</v>
      </c>
      <c r="E6" s="35" t="s">
        <v>14</v>
      </c>
      <c r="F6" s="63">
        <v>10.7</v>
      </c>
      <c r="G6" s="35" t="s">
        <v>14</v>
      </c>
      <c r="H6" s="63">
        <v>9.83</v>
      </c>
      <c r="I6" s="28"/>
      <c r="J6" s="130" t="s">
        <v>13</v>
      </c>
      <c r="K6" s="131"/>
      <c r="L6" s="35" t="s">
        <v>24</v>
      </c>
      <c r="M6" s="66">
        <v>10.67</v>
      </c>
      <c r="N6" s="35" t="s">
        <v>24</v>
      </c>
      <c r="O6" s="63">
        <v>10.7</v>
      </c>
    </row>
    <row r="7" spans="1:17" ht="20.100000000000001" customHeight="1" x14ac:dyDescent="0.2">
      <c r="A7" s="33" t="s">
        <v>12</v>
      </c>
      <c r="B7" s="34"/>
      <c r="C7" s="35" t="s">
        <v>15</v>
      </c>
      <c r="D7" s="65">
        <v>2200</v>
      </c>
      <c r="E7" s="35" t="s">
        <v>15</v>
      </c>
      <c r="F7" s="65">
        <v>1140</v>
      </c>
      <c r="G7" s="35" t="s">
        <v>15</v>
      </c>
      <c r="H7" s="65">
        <v>308</v>
      </c>
      <c r="I7" s="28"/>
      <c r="J7" s="130" t="s">
        <v>12</v>
      </c>
      <c r="K7" s="131"/>
      <c r="L7" s="35" t="s">
        <v>34</v>
      </c>
      <c r="M7" s="66">
        <v>807</v>
      </c>
      <c r="N7" s="35" t="s">
        <v>34</v>
      </c>
      <c r="O7" s="63">
        <v>185</v>
      </c>
      <c r="Q7" s="15"/>
    </row>
    <row r="8" spans="1:17" ht="20.100000000000001" customHeight="1" thickBot="1" x14ac:dyDescent="0.25">
      <c r="A8" s="33" t="s">
        <v>16</v>
      </c>
      <c r="B8" s="34"/>
      <c r="C8" s="35" t="s">
        <v>15</v>
      </c>
      <c r="D8" s="65">
        <v>1308</v>
      </c>
      <c r="E8" s="35" t="s">
        <v>15</v>
      </c>
      <c r="F8" s="65">
        <v>837</v>
      </c>
      <c r="G8" s="35" t="s">
        <v>15</v>
      </c>
      <c r="H8" s="65">
        <v>232</v>
      </c>
      <c r="I8" s="28"/>
      <c r="J8" s="132" t="s">
        <v>25</v>
      </c>
      <c r="K8" s="133"/>
      <c r="L8" s="42" t="s">
        <v>41</v>
      </c>
      <c r="M8" s="67">
        <v>0.39</v>
      </c>
      <c r="N8" s="42" t="s">
        <v>41</v>
      </c>
      <c r="O8" s="68">
        <v>0.2</v>
      </c>
      <c r="Q8" s="15"/>
    </row>
    <row r="9" spans="1:17" ht="20.100000000000001" customHeight="1" x14ac:dyDescent="0.2">
      <c r="A9" s="33" t="s">
        <v>4</v>
      </c>
      <c r="B9" s="34"/>
      <c r="C9" s="35"/>
      <c r="D9" s="63">
        <v>12</v>
      </c>
      <c r="E9" s="35"/>
      <c r="F9" s="63">
        <v>6</v>
      </c>
      <c r="G9" s="35"/>
      <c r="H9" s="63">
        <v>1</v>
      </c>
      <c r="I9" s="28"/>
      <c r="J9" s="43"/>
      <c r="K9" s="44"/>
      <c r="L9" s="105" t="str">
        <f>IF(ISNUMBER(M6),IF(M6&gt;9.5,"PH haut, baisser 1826",IF(AND(M6&gt;-1,M6&lt;9.2),"PH bas, augmenter 1826","")),"")</f>
        <v>PH haut, baisser 1826</v>
      </c>
      <c r="M9" s="106"/>
      <c r="N9" s="105" t="str">
        <f>IF(ISNUMBER(O6),IF(O6&gt;9.5,"PH haut, baisser 1826",IF(AND(O6&gt;-1,O6&lt;9.2),"PH bas, augmenter 1826","")),"")</f>
        <v>PH haut, baisser 1826</v>
      </c>
      <c r="O9" s="106"/>
      <c r="Q9" s="15"/>
    </row>
    <row r="10" spans="1:17" ht="20.100000000000001" customHeight="1" thickBot="1" x14ac:dyDescent="0.25">
      <c r="A10" s="33" t="s">
        <v>5</v>
      </c>
      <c r="B10" s="34"/>
      <c r="C10" s="35"/>
      <c r="D10" s="63">
        <v>22</v>
      </c>
      <c r="E10" s="35"/>
      <c r="F10" s="63">
        <v>12</v>
      </c>
      <c r="G10" s="35"/>
      <c r="H10" s="63">
        <v>5</v>
      </c>
      <c r="I10" s="28"/>
      <c r="J10" s="45"/>
      <c r="K10" s="46"/>
      <c r="L10" s="107"/>
      <c r="M10" s="108"/>
      <c r="N10" s="107"/>
      <c r="O10" s="108"/>
    </row>
    <row r="11" spans="1:17" ht="20.100000000000001" customHeight="1" x14ac:dyDescent="0.2">
      <c r="A11" s="33" t="s">
        <v>6</v>
      </c>
      <c r="B11" s="34"/>
      <c r="C11" s="35" t="s">
        <v>32</v>
      </c>
      <c r="D11" s="88">
        <v>11.3</v>
      </c>
      <c r="E11" s="35" t="s">
        <v>32</v>
      </c>
      <c r="F11" s="63">
        <v>12.85</v>
      </c>
      <c r="G11" s="35" t="s">
        <v>32</v>
      </c>
      <c r="H11" s="63">
        <v>2.29</v>
      </c>
      <c r="I11" s="28"/>
      <c r="J11" s="94" t="s">
        <v>26</v>
      </c>
      <c r="K11" s="95"/>
      <c r="L11" s="95"/>
      <c r="M11" s="95"/>
      <c r="N11" s="95"/>
      <c r="O11" s="96"/>
    </row>
    <row r="12" spans="1:17" ht="20.100000000000001" customHeight="1" x14ac:dyDescent="0.2">
      <c r="A12" s="33" t="s">
        <v>7</v>
      </c>
      <c r="B12" s="34"/>
      <c r="C12" s="35" t="s">
        <v>33</v>
      </c>
      <c r="D12" s="63">
        <v>0.95</v>
      </c>
      <c r="E12" s="35" t="s">
        <v>33</v>
      </c>
      <c r="F12" s="63">
        <v>0.78</v>
      </c>
      <c r="G12" s="35" t="s">
        <v>33</v>
      </c>
      <c r="H12" s="63">
        <v>0.43</v>
      </c>
      <c r="I12" s="28"/>
      <c r="J12" s="75"/>
      <c r="K12" s="76"/>
      <c r="L12" s="150" t="s">
        <v>21</v>
      </c>
      <c r="M12" s="151"/>
      <c r="N12" s="152" t="s">
        <v>22</v>
      </c>
      <c r="O12" s="151"/>
    </row>
    <row r="13" spans="1:17" ht="20.100000000000001" customHeight="1" x14ac:dyDescent="0.2">
      <c r="A13" s="33" t="s">
        <v>17</v>
      </c>
      <c r="B13" s="34"/>
      <c r="C13" s="35"/>
      <c r="D13" s="36">
        <f>IF(ISERROR(D12/D10),"",D12/D10)</f>
        <v>4.3181818181818182E-2</v>
      </c>
      <c r="E13" s="35"/>
      <c r="F13" s="36">
        <f>IF(ISERROR(F12/F10),"",F12/F10)</f>
        <v>6.5000000000000002E-2</v>
      </c>
      <c r="G13" s="35"/>
      <c r="H13" s="36">
        <f>IF(ISERROR(H12/H10),"",H12/H10)</f>
        <v>8.5999999999999993E-2</v>
      </c>
      <c r="I13" s="28"/>
      <c r="J13" s="134" t="s">
        <v>27</v>
      </c>
      <c r="K13" s="135"/>
      <c r="L13" s="141" t="s">
        <v>28</v>
      </c>
      <c r="M13" s="143" t="s">
        <v>29</v>
      </c>
      <c r="N13" s="141" t="s">
        <v>28</v>
      </c>
      <c r="O13" s="143" t="s">
        <v>29</v>
      </c>
    </row>
    <row r="14" spans="1:17" ht="20.100000000000001" customHeight="1" thickBot="1" x14ac:dyDescent="0.25">
      <c r="A14" s="124" t="s">
        <v>18</v>
      </c>
      <c r="B14" s="125"/>
      <c r="C14" s="79" t="s">
        <v>19</v>
      </c>
      <c r="D14" s="80">
        <v>250</v>
      </c>
      <c r="E14" s="79" t="s">
        <v>19</v>
      </c>
      <c r="F14" s="80">
        <v>200</v>
      </c>
      <c r="G14" s="79" t="s">
        <v>19</v>
      </c>
      <c r="H14" s="80">
        <v>10</v>
      </c>
      <c r="I14" s="28"/>
      <c r="J14" s="136"/>
      <c r="K14" s="137"/>
      <c r="L14" s="142"/>
      <c r="M14" s="144"/>
      <c r="N14" s="142"/>
      <c r="O14" s="144"/>
      <c r="P14" s="18"/>
    </row>
    <row r="15" spans="1:17" ht="20.100000000000001" customHeight="1" x14ac:dyDescent="0.2">
      <c r="A15" s="118" t="s">
        <v>6</v>
      </c>
      <c r="B15" s="119"/>
      <c r="C15" s="126" t="str">
        <f>IF(ISNUMBER(D11),IF(D11&gt;8,"PO4 haut, baisser 77271 en tenant compte du PO4 TTH 2",IF(AND(D11&gt;-1,D11&lt;4),"PO4 bas, augmenter 77271 en tenant compte du PO4 TTH 2","")),"")</f>
        <v>PO4 haut, baisser 77271 en tenant compte du PO4 TTH 2</v>
      </c>
      <c r="D15" s="106"/>
      <c r="E15" s="126" t="str">
        <f>IF(ISNUMBER(F11),IF(F11&gt;8,"PO4 haut, baisser 77271 en tenant compte du PO4 TTH 1",IF(AND(F11&gt;-1,F11&lt;4),"PO4 bas, augmenter 77271 en tenant compte du PO4 TTH 1","")),"")</f>
        <v>PO4 haut, baisser 77271 en tenant compte du PO4 TTH 1</v>
      </c>
      <c r="F15" s="106"/>
      <c r="G15" s="126" t="str">
        <f>IF(ISNUMBER(H11),IF(H11&gt;8,"PO4 haut, baisser 77271",IF(AND(H11&gt;-1,H11&lt;4),"PO4 bas, augmenter 77271","")),"")</f>
        <v>PO4 bas, augmenter 77271</v>
      </c>
      <c r="H15" s="106"/>
      <c r="I15" s="28"/>
      <c r="J15" s="139" t="s">
        <v>37</v>
      </c>
      <c r="K15" s="140"/>
      <c r="L15" s="83" t="s">
        <v>43</v>
      </c>
      <c r="M15" s="88">
        <v>50</v>
      </c>
      <c r="N15" s="85" t="s">
        <v>45</v>
      </c>
      <c r="O15" s="88">
        <v>40</v>
      </c>
      <c r="P15" s="17"/>
    </row>
    <row r="16" spans="1:17" ht="20.100000000000001" customHeight="1" x14ac:dyDescent="0.2">
      <c r="A16" s="120"/>
      <c r="B16" s="121"/>
      <c r="C16" s="127"/>
      <c r="D16" s="128"/>
      <c r="E16" s="127"/>
      <c r="F16" s="128"/>
      <c r="G16" s="127"/>
      <c r="H16" s="128"/>
      <c r="I16" s="28"/>
      <c r="J16" s="139" t="s">
        <v>36</v>
      </c>
      <c r="K16" s="140"/>
      <c r="L16" s="83" t="s">
        <v>44</v>
      </c>
      <c r="M16" s="88">
        <v>70</v>
      </c>
      <c r="N16" s="85" t="s">
        <v>50</v>
      </c>
      <c r="O16" s="88">
        <v>100</v>
      </c>
      <c r="P16" s="17"/>
    </row>
    <row r="17" spans="1:16" ht="19.899999999999999" customHeight="1" thickBot="1" x14ac:dyDescent="0.25">
      <c r="A17" s="120"/>
      <c r="B17" s="121"/>
      <c r="C17" s="127"/>
      <c r="D17" s="128"/>
      <c r="E17" s="127"/>
      <c r="F17" s="128"/>
      <c r="G17" s="127"/>
      <c r="H17" s="128"/>
      <c r="I17" s="28"/>
      <c r="J17" s="139" t="s">
        <v>35</v>
      </c>
      <c r="K17" s="153"/>
      <c r="L17" s="86"/>
      <c r="M17" s="89">
        <v>45</v>
      </c>
      <c r="N17" s="85" t="s">
        <v>43</v>
      </c>
      <c r="O17" s="89">
        <v>70</v>
      </c>
      <c r="P17" s="17"/>
    </row>
    <row r="18" spans="1:16" ht="19.899999999999999" customHeight="1" thickBot="1" x14ac:dyDescent="0.25">
      <c r="A18" s="122"/>
      <c r="B18" s="123"/>
      <c r="C18" s="129"/>
      <c r="D18" s="108"/>
      <c r="E18" s="129"/>
      <c r="F18" s="108"/>
      <c r="G18" s="129"/>
      <c r="H18" s="108"/>
      <c r="I18" s="28"/>
      <c r="J18" s="145" t="s">
        <v>38</v>
      </c>
      <c r="K18" s="146"/>
      <c r="L18" s="71"/>
      <c r="M18" s="71"/>
      <c r="N18" s="71"/>
      <c r="O18" s="72"/>
      <c r="P18" s="17"/>
    </row>
    <row r="19" spans="1:16" ht="40.15" customHeight="1" x14ac:dyDescent="0.2">
      <c r="A19" s="118" t="s">
        <v>18</v>
      </c>
      <c r="B19" s="119"/>
      <c r="C19" s="126" t="str">
        <f>IF(ISNUMBER(D14),IF(D14&gt;40,"Sulfite haut, baisser 77216 en tenant compte des Sulfites TTH 2",IF(AND(D14&gt;-1,D14&lt;10),"Sulfites bas, augmenter 77216 en tenant compte des Sulfites TTH 2","")),"")</f>
        <v>Sulfite haut, baisser 77216 en tenant compte des Sulfites TTH 2</v>
      </c>
      <c r="D19" s="106"/>
      <c r="E19" s="126" t="str">
        <f>IF(ISNUMBER(F14),IF(F14&gt;40,"Sulfite haut, baisser 77216 en tenant compte des Sulfites TTH 1",IF(AND(F14&gt;-1,F14&lt;10),"Sulfites bas, augmenter 77216 en tenant compte des Sulfites TTH 1","")),"")</f>
        <v>Sulfite haut, baisser 77216 en tenant compte des Sulfites TTH 1</v>
      </c>
      <c r="F19" s="106"/>
      <c r="G19" s="126" t="str">
        <f>IF(ISNUMBER(H14),IF(H14&gt;40,"Sulfite haut, baisser 77216",IF(AND(H14&gt;-1,H14&lt;10),"Sulfites bas, augmenter 77216","")),"")</f>
        <v/>
      </c>
      <c r="H19" s="106"/>
      <c r="I19" s="16"/>
      <c r="J19" s="73"/>
      <c r="K19" s="73"/>
      <c r="L19" s="73"/>
      <c r="M19" s="73"/>
      <c r="N19" s="73"/>
      <c r="O19" s="74"/>
    </row>
    <row r="20" spans="1:16" s="2" customFormat="1" ht="40.15" customHeight="1" thickBot="1" x14ac:dyDescent="0.25">
      <c r="A20" s="122"/>
      <c r="B20" s="123"/>
      <c r="C20" s="129"/>
      <c r="D20" s="108"/>
      <c r="E20" s="129"/>
      <c r="F20" s="108"/>
      <c r="G20" s="129"/>
      <c r="H20" s="108"/>
      <c r="I20" s="16"/>
      <c r="J20" s="73"/>
      <c r="K20" s="73"/>
      <c r="L20" s="73"/>
      <c r="M20" s="73"/>
      <c r="N20" s="73"/>
      <c r="O20" s="74"/>
    </row>
    <row r="21" spans="1:16" s="2" customFormat="1" ht="40.15" customHeight="1" x14ac:dyDescent="0.2">
      <c r="A21" s="109" t="s">
        <v>12</v>
      </c>
      <c r="B21" s="110"/>
      <c r="C21" s="126" t="str">
        <f>IF(ISNUMBER(D7),IF(D7&gt;500,"Conductivité élevée, augmenter la purge",IF(AND(D7&gt;-1,D7&lt;400),"Conductivité basse, diminuer la purge","")),"")</f>
        <v>Conductivité élevée, augmenter la purge</v>
      </c>
      <c r="D21" s="106"/>
      <c r="E21" s="126" t="str">
        <f>IF(ISNUMBER(F7),IF(F7&gt;500,"Conductivité élevée, augmenter la purge",IF(AND(F7&gt;-1,F7&lt;400),"Conductivité basse, diminuer la purge","")),"")</f>
        <v>Conductivité élevée, augmenter la purge</v>
      </c>
      <c r="F21" s="106"/>
      <c r="G21" s="126" t="str">
        <f>IF(ISNUMBER(H7),IF(H7&gt;500,"Conductivité élevée, augmenter la purge",IF(AND(H7&gt;-1,H7&lt;400),"Conductivité basse, diminuer la purge","")),"")</f>
        <v>Conductivité basse, diminuer la purge</v>
      </c>
      <c r="H21" s="106"/>
      <c r="I21" s="16"/>
      <c r="J21" s="73"/>
      <c r="K21" s="73"/>
      <c r="L21" s="73"/>
      <c r="M21" s="73"/>
      <c r="N21" s="73"/>
      <c r="O21" s="74"/>
    </row>
    <row r="22" spans="1:16" s="2" customFormat="1" ht="40.15" customHeight="1" thickBot="1" x14ac:dyDescent="0.25">
      <c r="A22" s="111"/>
      <c r="B22" s="112"/>
      <c r="C22" s="129"/>
      <c r="D22" s="108"/>
      <c r="E22" s="129"/>
      <c r="F22" s="108"/>
      <c r="G22" s="129"/>
      <c r="H22" s="108"/>
      <c r="I22" s="16"/>
      <c r="J22" s="73"/>
      <c r="K22" s="73"/>
      <c r="L22" s="73"/>
      <c r="M22" s="73"/>
      <c r="N22" s="73"/>
      <c r="O22" s="74"/>
    </row>
    <row r="23" spans="1:16" s="2" customFormat="1" ht="31.9" customHeight="1" x14ac:dyDescent="0.2">
      <c r="A23" s="14"/>
      <c r="B23" s="14"/>
      <c r="C23" s="14"/>
      <c r="D23" s="14"/>
      <c r="E23" s="14"/>
      <c r="F23" s="14"/>
      <c r="G23" s="14"/>
      <c r="H23" s="14"/>
      <c r="I23" s="81"/>
      <c r="J23" s="71"/>
      <c r="K23" s="71"/>
      <c r="L23" s="71"/>
      <c r="M23" s="71"/>
      <c r="N23" s="71"/>
      <c r="O23" s="71"/>
    </row>
    <row r="24" spans="1:16" s="2" customFormat="1" ht="31.9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s="2" customFormat="1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s="2" customFormat="1" ht="20.100000000000001" customHeight="1" x14ac:dyDescent="0.2">
      <c r="A26" s="113"/>
      <c r="B26" s="113"/>
      <c r="C26" s="7"/>
      <c r="D26" s="6"/>
      <c r="E26" s="7"/>
      <c r="F26" s="6"/>
      <c r="G26" s="7"/>
      <c r="H26" s="6"/>
      <c r="I26" s="14"/>
      <c r="J26" s="14"/>
      <c r="K26" s="14"/>
      <c r="L26" s="14"/>
      <c r="M26" s="14"/>
      <c r="N26" s="14"/>
      <c r="O26" s="14"/>
    </row>
    <row r="27" spans="1:16" s="2" customFormat="1" ht="20.100000000000001" customHeight="1" x14ac:dyDescent="0.2">
      <c r="A27" s="113"/>
      <c r="B27" s="113"/>
      <c r="C27" s="7"/>
      <c r="D27" s="6"/>
      <c r="E27" s="7"/>
      <c r="F27" s="6"/>
      <c r="G27" s="7"/>
      <c r="H27" s="6"/>
      <c r="I27" s="14"/>
      <c r="J27" s="138"/>
      <c r="K27" s="138"/>
      <c r="L27" s="138"/>
      <c r="M27" s="138"/>
      <c r="N27" s="138"/>
      <c r="O27" s="138"/>
    </row>
    <row r="28" spans="1:16" s="2" customFormat="1" ht="20.100000000000001" customHeight="1" x14ac:dyDescent="0.2">
      <c r="A28" s="113"/>
      <c r="B28" s="113"/>
      <c r="C28" s="7"/>
      <c r="D28" s="6"/>
      <c r="E28" s="7"/>
      <c r="F28" s="6"/>
      <c r="G28" s="7"/>
      <c r="H28" s="6"/>
      <c r="I28" s="6"/>
      <c r="J28" s="147"/>
      <c r="K28" s="147"/>
      <c r="L28" s="149"/>
      <c r="M28" s="149"/>
      <c r="N28" s="147"/>
      <c r="O28" s="147"/>
    </row>
    <row r="29" spans="1:16" s="2" customFormat="1" ht="20.100000000000001" customHeight="1" x14ac:dyDescent="0.2">
      <c r="A29" s="113"/>
      <c r="B29" s="113"/>
      <c r="C29" s="7"/>
      <c r="D29" s="6"/>
      <c r="E29" s="7"/>
      <c r="F29" s="6"/>
      <c r="G29" s="7"/>
      <c r="H29" s="6"/>
      <c r="I29" s="6"/>
      <c r="J29" s="147"/>
      <c r="K29" s="147"/>
      <c r="L29" s="59"/>
      <c r="M29" s="59"/>
      <c r="N29" s="59"/>
      <c r="O29" s="59"/>
    </row>
    <row r="30" spans="1:16" s="2" customFormat="1" ht="20.100000000000001" customHeight="1" x14ac:dyDescent="0.2">
      <c r="A30" s="113"/>
      <c r="B30" s="113"/>
      <c r="C30" s="7"/>
      <c r="D30" s="6"/>
      <c r="E30" s="7"/>
      <c r="F30" s="6"/>
      <c r="G30" s="7"/>
      <c r="H30" s="6"/>
      <c r="I30" s="6"/>
      <c r="J30" s="147"/>
      <c r="K30" s="147"/>
      <c r="L30" s="9"/>
      <c r="M30" s="9"/>
      <c r="N30" s="9"/>
      <c r="O30" s="9"/>
    </row>
    <row r="31" spans="1:16" s="2" customFormat="1" ht="20.100000000000001" customHeight="1" x14ac:dyDescent="0.2">
      <c r="A31" s="113"/>
      <c r="B31" s="113"/>
      <c r="C31" s="7"/>
      <c r="D31" s="6"/>
      <c r="E31" s="7"/>
      <c r="F31" s="6"/>
      <c r="G31" s="7"/>
      <c r="H31" s="6"/>
      <c r="I31" s="6"/>
      <c r="J31" s="147"/>
      <c r="K31" s="147"/>
      <c r="L31" s="9"/>
      <c r="M31" s="9"/>
      <c r="N31" s="9"/>
      <c r="O31" s="9"/>
    </row>
    <row r="32" spans="1:16" s="2" customFormat="1" ht="20.100000000000001" customHeight="1" x14ac:dyDescent="0.2">
      <c r="A32" s="61"/>
      <c r="B32" s="12"/>
      <c r="C32" s="148"/>
      <c r="D32" s="148"/>
      <c r="E32" s="148"/>
      <c r="F32" s="148"/>
      <c r="G32" s="148"/>
      <c r="H32" s="148"/>
      <c r="I32" s="6"/>
      <c r="J32" s="147"/>
      <c r="K32" s="147"/>
      <c r="L32" s="9"/>
      <c r="M32" s="9"/>
      <c r="N32" s="9"/>
      <c r="O32" s="9"/>
    </row>
    <row r="33" spans="1:15" s="2" customFormat="1" ht="20.100000000000001" customHeight="1" x14ac:dyDescent="0.2">
      <c r="A33" s="113"/>
      <c r="B33" s="113"/>
      <c r="C33" s="138"/>
      <c r="D33" s="138"/>
      <c r="E33" s="138"/>
      <c r="F33" s="138"/>
      <c r="G33" s="138"/>
      <c r="H33" s="138"/>
      <c r="I33" s="6"/>
      <c r="J33" s="148"/>
      <c r="K33" s="148"/>
      <c r="L33" s="148"/>
      <c r="M33" s="148"/>
      <c r="N33" s="148"/>
      <c r="O33" s="148"/>
    </row>
    <row r="34" spans="1:15" s="2" customFormat="1" ht="20.100000000000001" customHeight="1" x14ac:dyDescent="0.2">
      <c r="A34" s="113"/>
      <c r="B34" s="113"/>
      <c r="C34" s="59"/>
      <c r="D34" s="59"/>
      <c r="E34" s="59"/>
      <c r="F34" s="59"/>
      <c r="G34" s="59"/>
      <c r="H34" s="59"/>
      <c r="I34" s="61"/>
      <c r="J34" s="60"/>
      <c r="K34" s="26"/>
      <c r="L34" s="60"/>
      <c r="M34" s="26"/>
      <c r="N34" s="60"/>
      <c r="O34" s="26"/>
    </row>
    <row r="35" spans="1:15" s="2" customFormat="1" ht="20.100000000000001" customHeight="1" x14ac:dyDescent="0.2">
      <c r="A35" s="113"/>
      <c r="B35" s="113"/>
      <c r="C35" s="7"/>
      <c r="D35" s="6"/>
      <c r="E35" s="7"/>
      <c r="F35" s="6"/>
      <c r="G35" s="7"/>
      <c r="H35" s="6"/>
      <c r="I35" s="60"/>
      <c r="J35" s="9"/>
      <c r="K35" s="9"/>
      <c r="L35" s="59"/>
      <c r="M35" s="59"/>
      <c r="N35" s="59"/>
      <c r="O35" s="59"/>
    </row>
    <row r="36" spans="1:15" s="2" customFormat="1" ht="20.100000000000001" customHeight="1" x14ac:dyDescent="0.2">
      <c r="A36" s="113"/>
      <c r="B36" s="113"/>
      <c r="C36" s="7"/>
      <c r="D36" s="6"/>
      <c r="E36" s="7"/>
      <c r="F36" s="6"/>
      <c r="G36" s="7"/>
      <c r="H36" s="6"/>
      <c r="I36" s="9"/>
      <c r="J36" s="147"/>
      <c r="K36" s="147"/>
      <c r="L36" s="7"/>
      <c r="M36" s="10"/>
      <c r="N36" s="7"/>
      <c r="O36" s="10"/>
    </row>
    <row r="37" spans="1:15" s="2" customFormat="1" ht="20.100000000000001" customHeight="1" x14ac:dyDescent="0.2">
      <c r="A37" s="113"/>
      <c r="B37" s="113"/>
      <c r="C37" s="7"/>
      <c r="D37" s="6"/>
      <c r="E37" s="7"/>
      <c r="F37" s="6"/>
      <c r="G37" s="7"/>
      <c r="H37" s="6"/>
      <c r="I37" s="6"/>
      <c r="J37" s="147"/>
      <c r="K37" s="147"/>
      <c r="L37" s="7"/>
      <c r="M37" s="10"/>
      <c r="N37" s="7"/>
      <c r="O37" s="10"/>
    </row>
    <row r="38" spans="1:15" s="2" customFormat="1" ht="20.100000000000001" customHeight="1" x14ac:dyDescent="0.2">
      <c r="A38" s="113"/>
      <c r="B38" s="113"/>
      <c r="C38" s="7"/>
      <c r="D38" s="6"/>
      <c r="E38" s="7"/>
      <c r="F38" s="6"/>
      <c r="G38" s="7"/>
      <c r="H38" s="6"/>
      <c r="I38" s="6"/>
      <c r="J38" s="147"/>
      <c r="K38" s="147"/>
      <c r="L38" s="7"/>
      <c r="M38" s="10"/>
      <c r="N38" s="7"/>
      <c r="O38" s="10"/>
    </row>
    <row r="39" spans="1:15" s="2" customFormat="1" ht="20.100000000000001" customHeight="1" x14ac:dyDescent="0.2">
      <c r="A39" s="113"/>
      <c r="B39" s="113"/>
      <c r="C39" s="7"/>
      <c r="D39" s="6"/>
      <c r="E39" s="7"/>
      <c r="F39" s="6"/>
      <c r="G39" s="7"/>
      <c r="H39" s="6"/>
      <c r="I39" s="6"/>
      <c r="J39" s="147"/>
      <c r="K39" s="147"/>
      <c r="L39" s="7"/>
      <c r="M39" s="7"/>
      <c r="N39" s="7"/>
      <c r="O39" s="7"/>
    </row>
    <row r="40" spans="1:15" s="2" customFormat="1" ht="20.100000000000001" customHeight="1" x14ac:dyDescent="0.2">
      <c r="A40" s="113"/>
      <c r="B40" s="113"/>
      <c r="C40" s="7"/>
      <c r="D40" s="6"/>
      <c r="E40" s="7"/>
      <c r="F40" s="6"/>
      <c r="G40" s="7"/>
      <c r="H40" s="6"/>
      <c r="I40" s="6"/>
      <c r="J40" s="11"/>
      <c r="K40" s="11"/>
      <c r="L40" s="11"/>
      <c r="M40" s="11"/>
      <c r="N40" s="11"/>
      <c r="O40" s="6"/>
    </row>
    <row r="41" spans="1:15" s="2" customFormat="1" ht="19.899999999999999" customHeight="1" x14ac:dyDescent="0.2">
      <c r="A41" s="113"/>
      <c r="B41" s="113"/>
      <c r="C41" s="7"/>
      <c r="D41" s="6"/>
      <c r="E41" s="7"/>
      <c r="F41" s="6"/>
      <c r="G41" s="7"/>
      <c r="H41" s="6"/>
      <c r="I41" s="6"/>
      <c r="J41" s="138"/>
      <c r="K41" s="138"/>
      <c r="L41" s="138"/>
      <c r="M41" s="138"/>
      <c r="N41" s="138"/>
      <c r="O41" s="138"/>
    </row>
    <row r="42" spans="1:15" s="8" customFormat="1" ht="15.75" x14ac:dyDescent="0.2">
      <c r="A42" s="113"/>
      <c r="B42" s="113"/>
      <c r="C42" s="7"/>
      <c r="D42" s="6"/>
      <c r="E42" s="7"/>
      <c r="F42" s="6"/>
      <c r="G42" s="7"/>
      <c r="H42" s="6"/>
      <c r="I42" s="6"/>
      <c r="J42" s="147"/>
      <c r="K42" s="147"/>
      <c r="L42" s="149"/>
      <c r="M42" s="149"/>
      <c r="N42" s="147"/>
      <c r="O42" s="147"/>
    </row>
    <row r="43" spans="1:15" s="2" customFormat="1" ht="20.100000000000001" customHeight="1" x14ac:dyDescent="0.2">
      <c r="A43" s="113"/>
      <c r="B43" s="113"/>
      <c r="C43" s="7"/>
      <c r="D43" s="6"/>
      <c r="E43" s="7"/>
      <c r="F43" s="6"/>
      <c r="G43" s="7"/>
      <c r="H43" s="6"/>
      <c r="I43" s="6"/>
      <c r="J43" s="147"/>
      <c r="K43" s="147"/>
      <c r="L43" s="59"/>
      <c r="M43" s="59"/>
      <c r="N43" s="59"/>
      <c r="O43" s="59"/>
    </row>
    <row r="44" spans="1:15" s="2" customFormat="1" ht="20.100000000000001" customHeight="1" x14ac:dyDescent="0.2">
      <c r="A44" s="113"/>
      <c r="B44" s="113"/>
      <c r="C44" s="7"/>
      <c r="D44" s="6"/>
      <c r="E44" s="7"/>
      <c r="F44" s="6"/>
      <c r="G44" s="7"/>
      <c r="H44" s="6"/>
      <c r="I44" s="6"/>
      <c r="J44" s="147"/>
      <c r="K44" s="147"/>
      <c r="L44" s="9"/>
      <c r="M44" s="9"/>
      <c r="N44" s="9"/>
      <c r="O44" s="9"/>
    </row>
    <row r="45" spans="1:15" s="2" customFormat="1" ht="20.100000000000001" customHeight="1" x14ac:dyDescent="0.2">
      <c r="A45" s="113"/>
      <c r="B45" s="113"/>
      <c r="C45" s="7"/>
      <c r="D45" s="6"/>
      <c r="E45" s="7"/>
      <c r="F45" s="6"/>
      <c r="G45" s="7"/>
      <c r="H45" s="6"/>
      <c r="I45" s="6"/>
      <c r="J45" s="147"/>
      <c r="K45" s="147"/>
      <c r="L45" s="9"/>
      <c r="M45" s="9"/>
      <c r="N45" s="9"/>
      <c r="O45" s="9"/>
    </row>
    <row r="46" spans="1:15" s="2" customFormat="1" ht="20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6"/>
      <c r="J46" s="147"/>
      <c r="K46" s="147"/>
      <c r="L46" s="9"/>
      <c r="M46" s="9"/>
      <c r="N46" s="9"/>
      <c r="O46" s="9"/>
    </row>
    <row r="47" spans="1:15" s="2" customFormat="1" ht="20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6"/>
      <c r="J47" s="13"/>
      <c r="K47" s="13"/>
      <c r="L47" s="13"/>
      <c r="M47" s="13"/>
      <c r="N47" s="13"/>
      <c r="O47" s="13"/>
    </row>
    <row r="48" spans="1:15" s="2" customFormat="1" x14ac:dyDescent="0.2">
      <c r="A48" s="1"/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  <c r="N48" s="13"/>
      <c r="O48" s="13"/>
    </row>
    <row r="49" spans="1:15" s="2" customFormat="1" x14ac:dyDescent="0.2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  <c r="O49" s="1"/>
    </row>
  </sheetData>
  <mergeCells count="83">
    <mergeCell ref="A44:B44"/>
    <mergeCell ref="J44:K44"/>
    <mergeCell ref="A45:B45"/>
    <mergeCell ref="J45:K45"/>
    <mergeCell ref="J46:K46"/>
    <mergeCell ref="A39:B39"/>
    <mergeCell ref="J39:K39"/>
    <mergeCell ref="A40:B40"/>
    <mergeCell ref="A41:B41"/>
    <mergeCell ref="J41:O41"/>
    <mergeCell ref="A42:B42"/>
    <mergeCell ref="J42:K43"/>
    <mergeCell ref="L42:M42"/>
    <mergeCell ref="N42:O42"/>
    <mergeCell ref="A43:B43"/>
    <mergeCell ref="A38:B38"/>
    <mergeCell ref="J38:K38"/>
    <mergeCell ref="A33:B33"/>
    <mergeCell ref="C33:D33"/>
    <mergeCell ref="E33:F33"/>
    <mergeCell ref="G33:H33"/>
    <mergeCell ref="J33:O33"/>
    <mergeCell ref="A34:B34"/>
    <mergeCell ref="A35:B35"/>
    <mergeCell ref="A36:B36"/>
    <mergeCell ref="J36:K36"/>
    <mergeCell ref="A37:B37"/>
    <mergeCell ref="J37:K37"/>
    <mergeCell ref="A30:B30"/>
    <mergeCell ref="J30:K30"/>
    <mergeCell ref="A31:B31"/>
    <mergeCell ref="J31:K31"/>
    <mergeCell ref="C32:H32"/>
    <mergeCell ref="J32:K32"/>
    <mergeCell ref="A26:B26"/>
    <mergeCell ref="A27:B27"/>
    <mergeCell ref="J27:O27"/>
    <mergeCell ref="A28:B28"/>
    <mergeCell ref="J28:K29"/>
    <mergeCell ref="L28:M28"/>
    <mergeCell ref="N28:O28"/>
    <mergeCell ref="A29:B29"/>
    <mergeCell ref="A21:B22"/>
    <mergeCell ref="C21:D22"/>
    <mergeCell ref="E21:F22"/>
    <mergeCell ref="G21:H22"/>
    <mergeCell ref="A19:B20"/>
    <mergeCell ref="C19:D20"/>
    <mergeCell ref="E19:F20"/>
    <mergeCell ref="G19:H20"/>
    <mergeCell ref="A14:B14"/>
    <mergeCell ref="A15:B18"/>
    <mergeCell ref="C15:D18"/>
    <mergeCell ref="E15:F18"/>
    <mergeCell ref="G15:H18"/>
    <mergeCell ref="J15:K15"/>
    <mergeCell ref="J16:K16"/>
    <mergeCell ref="J17:K17"/>
    <mergeCell ref="J18:K18"/>
    <mergeCell ref="L12:M12"/>
    <mergeCell ref="N12:O12"/>
    <mergeCell ref="J13:K14"/>
    <mergeCell ref="L13:L14"/>
    <mergeCell ref="M13:M14"/>
    <mergeCell ref="N13:N14"/>
    <mergeCell ref="O13:O14"/>
    <mergeCell ref="J11:O11"/>
    <mergeCell ref="J3:K3"/>
    <mergeCell ref="L3:M3"/>
    <mergeCell ref="N3:O3"/>
    <mergeCell ref="J5:K5"/>
    <mergeCell ref="J6:K6"/>
    <mergeCell ref="J7:K7"/>
    <mergeCell ref="J8:K8"/>
    <mergeCell ref="L9:M10"/>
    <mergeCell ref="N9:O10"/>
    <mergeCell ref="A1:B1"/>
    <mergeCell ref="C1:H1"/>
    <mergeCell ref="J1:O1"/>
    <mergeCell ref="A2:B2"/>
    <mergeCell ref="C2:D2"/>
    <mergeCell ref="E2:F2"/>
    <mergeCell ref="G2:H2"/>
  </mergeCells>
  <conditionalFormatting sqref="D7">
    <cfRule type="cellIs" dxfId="106" priority="19" operator="lessThan">
      <formula>9.5</formula>
    </cfRule>
  </conditionalFormatting>
  <conditionalFormatting sqref="F7 H7">
    <cfRule type="cellIs" dxfId="105" priority="18" operator="lessThan">
      <formula>9.5</formula>
    </cfRule>
  </conditionalFormatting>
  <conditionalFormatting sqref="D7 F7 H7">
    <cfRule type="cellIs" dxfId="104" priority="17" operator="greaterThan">
      <formula>10.5</formula>
    </cfRule>
  </conditionalFormatting>
  <conditionalFormatting sqref="D6 F6 H6">
    <cfRule type="cellIs" dxfId="103" priority="16" operator="notEqual">
      <formula>0</formula>
    </cfRule>
  </conditionalFormatting>
  <conditionalFormatting sqref="D8 F8 H8">
    <cfRule type="cellIs" dxfId="102" priority="15" operator="notBetween">
      <formula>400</formula>
      <formula>500</formula>
    </cfRule>
  </conditionalFormatting>
  <conditionalFormatting sqref="D12 F12 H12">
    <cfRule type="cellIs" dxfId="101" priority="14" operator="notBetween">
      <formula>4</formula>
      <formula>8</formula>
    </cfRule>
  </conditionalFormatting>
  <conditionalFormatting sqref="D13 F13 H13">
    <cfRule type="cellIs" dxfId="100" priority="13" operator="lessThan">
      <formula>4</formula>
    </cfRule>
  </conditionalFormatting>
  <conditionalFormatting sqref="M5 O5">
    <cfRule type="cellIs" dxfId="99" priority="12" operator="notEqual">
      <formula>0</formula>
    </cfRule>
  </conditionalFormatting>
  <conditionalFormatting sqref="O6 M6">
    <cfRule type="cellIs" dxfId="98" priority="11" operator="notBetween">
      <formula>9.2</formula>
      <formula>9.5</formula>
    </cfRule>
  </conditionalFormatting>
  <conditionalFormatting sqref="M7 O7">
    <cfRule type="cellIs" dxfId="97" priority="10" operator="lessThan">
      <formula>7.5</formula>
    </cfRule>
  </conditionalFormatting>
  <conditionalFormatting sqref="O8 M8">
    <cfRule type="cellIs" dxfId="96" priority="9" operator="greaterThan">
      <formula>0.02</formula>
    </cfRule>
  </conditionalFormatting>
  <conditionalFormatting sqref="D6">
    <cfRule type="cellIs" dxfId="95" priority="8" operator="lessThan">
      <formula>9.5</formula>
    </cfRule>
  </conditionalFormatting>
  <conditionalFormatting sqref="F6 H6">
    <cfRule type="cellIs" dxfId="94" priority="7" operator="lessThan">
      <formula>9.5</formula>
    </cfRule>
  </conditionalFormatting>
  <conditionalFormatting sqref="D6 F6 H6">
    <cfRule type="cellIs" dxfId="93" priority="6" operator="greaterThan">
      <formula>10.5</formula>
    </cfRule>
  </conditionalFormatting>
  <conditionalFormatting sqref="D5 F5 H5">
    <cfRule type="cellIs" dxfId="92" priority="5" operator="notEqual">
      <formula>0</formula>
    </cfRule>
  </conditionalFormatting>
  <conditionalFormatting sqref="D7 F7 H7">
    <cfRule type="cellIs" dxfId="91" priority="4" operator="notBetween">
      <formula>400</formula>
      <formula>500</formula>
    </cfRule>
  </conditionalFormatting>
  <conditionalFormatting sqref="D11 F11 H11">
    <cfRule type="cellIs" dxfId="90" priority="3" operator="notBetween">
      <formula>4</formula>
      <formula>8</formula>
    </cfRule>
  </conditionalFormatting>
  <conditionalFormatting sqref="D12 F12 H12">
    <cfRule type="cellIs" dxfId="89" priority="2" operator="lessThan">
      <formula>4</formula>
    </cfRule>
  </conditionalFormatting>
  <conditionalFormatting sqref="D14 F14 H14">
    <cfRule type="cellIs" dxfId="88" priority="1" operator="notBetween">
      <formula>10</formula>
      <formula>40</formula>
    </cfRule>
  </conditionalFormatting>
  <printOptions horizontalCentered="1" verticalCentered="1"/>
  <pageMargins left="0" right="0" top="1.5748031496062993" bottom="0" header="0" footer="0"/>
  <pageSetup paperSize="9" scale="45" orientation="landscape" copies="2" r:id="rId1"/>
  <headerFooter alignWithMargins="0">
    <oddFooter>&amp;L&amp;"Arial,Italique"&amp;9Créé par Couturier.C&amp;C&amp;F&amp;R&amp;Z&amp;F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Q49"/>
  <sheetViews>
    <sheetView zoomScale="60" zoomScaleNormal="60" workbookViewId="0">
      <pane ySplit="2" topLeftCell="A3" activePane="bottomLeft" state="frozen"/>
      <selection pane="bottomLeft" activeCell="D27" sqref="D27"/>
    </sheetView>
  </sheetViews>
  <sheetFormatPr baseColWidth="10" defaultColWidth="11.42578125" defaultRowHeight="12.75" x14ac:dyDescent="0.2"/>
  <cols>
    <col min="1" max="1" width="7.28515625" style="1" customWidth="1"/>
    <col min="2" max="2" width="17.140625" style="1" customWidth="1"/>
    <col min="3" max="3" width="22.7109375" style="1" customWidth="1"/>
    <col min="4" max="4" width="18.7109375" style="1" customWidth="1"/>
    <col min="5" max="5" width="22.7109375" style="1" customWidth="1"/>
    <col min="6" max="6" width="18.7109375" style="1" customWidth="1"/>
    <col min="7" max="7" width="22.7109375" style="1" customWidth="1"/>
    <col min="8" max="8" width="18.7109375" style="1" customWidth="1"/>
    <col min="9" max="9" width="3.7109375" style="1" customWidth="1"/>
    <col min="10" max="10" width="12.7109375" style="1" customWidth="1"/>
    <col min="11" max="11" width="15" style="1" customWidth="1"/>
    <col min="12" max="15" width="18.7109375" style="1" customWidth="1"/>
    <col min="16" max="16" width="4.7109375" style="1" customWidth="1"/>
    <col min="17" max="17" width="4.140625" style="1" customWidth="1"/>
    <col min="18" max="16384" width="11.42578125" style="1"/>
  </cols>
  <sheetData>
    <row r="1" spans="1:17" ht="19.899999999999999" customHeight="1" thickBot="1" x14ac:dyDescent="0.25">
      <c r="A1" s="114" t="s">
        <v>39</v>
      </c>
      <c r="B1" s="115"/>
      <c r="C1" s="99" t="s">
        <v>20</v>
      </c>
      <c r="D1" s="100"/>
      <c r="E1" s="100"/>
      <c r="F1" s="100"/>
      <c r="G1" s="100"/>
      <c r="H1" s="100"/>
      <c r="I1" s="3"/>
      <c r="J1" s="91" t="s">
        <v>30</v>
      </c>
      <c r="K1" s="92"/>
      <c r="L1" s="92"/>
      <c r="M1" s="92"/>
      <c r="N1" s="92"/>
      <c r="O1" s="93"/>
    </row>
    <row r="2" spans="1:17" ht="20.100000000000001" customHeight="1" thickBot="1" x14ac:dyDescent="0.25">
      <c r="A2" s="154">
        <f>'1'!A2:B2+21</f>
        <v>42666</v>
      </c>
      <c r="B2" s="155"/>
      <c r="C2" s="97" t="s">
        <v>9</v>
      </c>
      <c r="D2" s="98"/>
      <c r="E2" s="97" t="s">
        <v>10</v>
      </c>
      <c r="F2" s="98"/>
      <c r="G2" s="97" t="s">
        <v>11</v>
      </c>
      <c r="H2" s="98"/>
      <c r="I2" s="4"/>
      <c r="J2" s="5"/>
      <c r="K2" s="27"/>
      <c r="L2" s="5" t="s">
        <v>21</v>
      </c>
      <c r="M2" s="31"/>
      <c r="N2" s="5" t="s">
        <v>22</v>
      </c>
      <c r="O2" s="27"/>
    </row>
    <row r="3" spans="1:17" ht="20.100000000000001" customHeight="1" thickBot="1" x14ac:dyDescent="0.25">
      <c r="A3" s="32" t="s">
        <v>31</v>
      </c>
      <c r="B3" s="62"/>
      <c r="C3" s="47" t="s">
        <v>0</v>
      </c>
      <c r="D3" s="48" t="s">
        <v>1</v>
      </c>
      <c r="E3" s="47" t="s">
        <v>0</v>
      </c>
      <c r="F3" s="48" t="s">
        <v>1</v>
      </c>
      <c r="G3" s="47" t="s">
        <v>0</v>
      </c>
      <c r="H3" s="49" t="s">
        <v>1</v>
      </c>
      <c r="I3" s="30"/>
      <c r="J3" s="101" t="s">
        <v>42</v>
      </c>
      <c r="K3" s="102"/>
      <c r="L3" s="103"/>
      <c r="M3" s="104"/>
      <c r="N3" s="103"/>
      <c r="O3" s="104"/>
    </row>
    <row r="4" spans="1:17" ht="20.100000000000001" customHeight="1" x14ac:dyDescent="0.2">
      <c r="A4" s="33" t="s">
        <v>2</v>
      </c>
      <c r="B4" s="34"/>
      <c r="C4" s="35" t="s">
        <v>3</v>
      </c>
      <c r="D4" s="63"/>
      <c r="E4" s="35" t="s">
        <v>3</v>
      </c>
      <c r="F4" s="63"/>
      <c r="G4" s="35" t="s">
        <v>3</v>
      </c>
      <c r="H4" s="63"/>
      <c r="I4" s="29"/>
      <c r="J4" s="37"/>
      <c r="K4" s="38"/>
      <c r="L4" s="39" t="s">
        <v>0</v>
      </c>
      <c r="M4" s="40" t="s">
        <v>1</v>
      </c>
      <c r="N4" s="39" t="s">
        <v>0</v>
      </c>
      <c r="O4" s="41" t="s">
        <v>1</v>
      </c>
    </row>
    <row r="5" spans="1:17" ht="20.100000000000001" customHeight="1" x14ac:dyDescent="0.2">
      <c r="A5" s="33" t="s">
        <v>8</v>
      </c>
      <c r="B5" s="34"/>
      <c r="C5" s="35" t="s">
        <v>23</v>
      </c>
      <c r="D5" s="63"/>
      <c r="E5" s="35" t="s">
        <v>23</v>
      </c>
      <c r="F5" s="63"/>
      <c r="G5" s="35" t="s">
        <v>23</v>
      </c>
      <c r="H5" s="63"/>
      <c r="I5" s="28"/>
      <c r="J5" s="130" t="s">
        <v>8</v>
      </c>
      <c r="K5" s="131"/>
      <c r="L5" s="35" t="s">
        <v>23</v>
      </c>
      <c r="M5" s="66"/>
      <c r="N5" s="35" t="s">
        <v>23</v>
      </c>
      <c r="O5" s="63"/>
    </row>
    <row r="6" spans="1:17" ht="20.100000000000001" customHeight="1" x14ac:dyDescent="0.2">
      <c r="A6" s="33" t="s">
        <v>13</v>
      </c>
      <c r="B6" s="34"/>
      <c r="C6" s="35" t="s">
        <v>14</v>
      </c>
      <c r="D6" s="64"/>
      <c r="E6" s="35" t="s">
        <v>14</v>
      </c>
      <c r="F6" s="63"/>
      <c r="G6" s="35" t="s">
        <v>14</v>
      </c>
      <c r="H6" s="63"/>
      <c r="I6" s="28"/>
      <c r="J6" s="130" t="s">
        <v>13</v>
      </c>
      <c r="K6" s="131"/>
      <c r="L6" s="35" t="s">
        <v>24</v>
      </c>
      <c r="M6" s="66"/>
      <c r="N6" s="35" t="s">
        <v>24</v>
      </c>
      <c r="O6" s="63"/>
    </row>
    <row r="7" spans="1:17" ht="20.100000000000001" customHeight="1" x14ac:dyDescent="0.2">
      <c r="A7" s="33" t="s">
        <v>12</v>
      </c>
      <c r="B7" s="34"/>
      <c r="C7" s="35" t="s">
        <v>15</v>
      </c>
      <c r="D7" s="65">
        <v>0</v>
      </c>
      <c r="E7" s="35" t="s">
        <v>15</v>
      </c>
      <c r="F7" s="65"/>
      <c r="G7" s="35" t="s">
        <v>15</v>
      </c>
      <c r="H7" s="65"/>
      <c r="I7" s="28"/>
      <c r="J7" s="130" t="s">
        <v>12</v>
      </c>
      <c r="K7" s="131"/>
      <c r="L7" s="35" t="s">
        <v>34</v>
      </c>
      <c r="M7" s="66"/>
      <c r="N7" s="35" t="s">
        <v>34</v>
      </c>
      <c r="O7" s="63"/>
      <c r="Q7" s="15"/>
    </row>
    <row r="8" spans="1:17" ht="20.100000000000001" customHeight="1" thickBot="1" x14ac:dyDescent="0.25">
      <c r="A8" s="33" t="s">
        <v>16</v>
      </c>
      <c r="B8" s="34"/>
      <c r="C8" s="35" t="s">
        <v>15</v>
      </c>
      <c r="D8" s="65"/>
      <c r="E8" s="35" t="s">
        <v>15</v>
      </c>
      <c r="F8" s="65"/>
      <c r="G8" s="35" t="s">
        <v>15</v>
      </c>
      <c r="H8" s="65"/>
      <c r="I8" s="28"/>
      <c r="J8" s="132" t="s">
        <v>25</v>
      </c>
      <c r="K8" s="133"/>
      <c r="L8" s="42" t="s">
        <v>41</v>
      </c>
      <c r="M8" s="67"/>
      <c r="N8" s="42" t="s">
        <v>41</v>
      </c>
      <c r="O8" s="68"/>
      <c r="Q8" s="15"/>
    </row>
    <row r="9" spans="1:17" ht="20.100000000000001" customHeight="1" x14ac:dyDescent="0.2">
      <c r="A9" s="33" t="s">
        <v>4</v>
      </c>
      <c r="B9" s="34"/>
      <c r="C9" s="35"/>
      <c r="D9" s="63"/>
      <c r="E9" s="35"/>
      <c r="F9" s="63"/>
      <c r="G9" s="35"/>
      <c r="H9" s="63"/>
      <c r="I9" s="28"/>
      <c r="J9" s="43"/>
      <c r="K9" s="44"/>
      <c r="L9" s="105" t="str">
        <f>IF(ISNUMBER(M6),IF(M6&gt;9.5,"PH haut, baisser 1826",IF(AND(M6&gt;-1,M6&lt;9.2),"PH bas, augmenter 1826","")),"")</f>
        <v/>
      </c>
      <c r="M9" s="106"/>
      <c r="N9" s="105" t="str">
        <f>IF(ISNUMBER(O6),IF(O6&gt;9.5,"PH haut, baisser 1826",IF(AND(O6&gt;-1,O6&lt;9.2),"PH bas, augmenter 1826","")),"")</f>
        <v/>
      </c>
      <c r="O9" s="106"/>
      <c r="Q9" s="15"/>
    </row>
    <row r="10" spans="1:17" ht="20.100000000000001" customHeight="1" thickBot="1" x14ac:dyDescent="0.25">
      <c r="A10" s="33" t="s">
        <v>5</v>
      </c>
      <c r="B10" s="34"/>
      <c r="C10" s="35"/>
      <c r="D10" s="63"/>
      <c r="E10" s="35"/>
      <c r="F10" s="63"/>
      <c r="G10" s="35"/>
      <c r="H10" s="63"/>
      <c r="I10" s="28"/>
      <c r="J10" s="45"/>
      <c r="K10" s="46"/>
      <c r="L10" s="107"/>
      <c r="M10" s="108"/>
      <c r="N10" s="107"/>
      <c r="O10" s="108"/>
    </row>
    <row r="11" spans="1:17" ht="20.100000000000001" customHeight="1" x14ac:dyDescent="0.2">
      <c r="A11" s="33" t="s">
        <v>6</v>
      </c>
      <c r="B11" s="34"/>
      <c r="C11" s="35" t="s">
        <v>32</v>
      </c>
      <c r="D11" s="63"/>
      <c r="E11" s="35" t="s">
        <v>32</v>
      </c>
      <c r="F11" s="63"/>
      <c r="G11" s="35" t="s">
        <v>32</v>
      </c>
      <c r="H11" s="63"/>
      <c r="I11" s="28"/>
      <c r="J11" s="94" t="s">
        <v>26</v>
      </c>
      <c r="K11" s="95"/>
      <c r="L11" s="95"/>
      <c r="M11" s="95"/>
      <c r="N11" s="95"/>
      <c r="O11" s="96"/>
    </row>
    <row r="12" spans="1:17" ht="20.100000000000001" customHeight="1" x14ac:dyDescent="0.2">
      <c r="A12" s="33" t="s">
        <v>7</v>
      </c>
      <c r="B12" s="34"/>
      <c r="C12" s="35" t="s">
        <v>33</v>
      </c>
      <c r="D12" s="63"/>
      <c r="E12" s="35" t="s">
        <v>33</v>
      </c>
      <c r="F12" s="63"/>
      <c r="G12" s="35" t="s">
        <v>33</v>
      </c>
      <c r="H12" s="63"/>
      <c r="I12" s="28"/>
      <c r="J12" s="75"/>
      <c r="K12" s="76"/>
      <c r="L12" s="150" t="s">
        <v>21</v>
      </c>
      <c r="M12" s="151"/>
      <c r="N12" s="152" t="s">
        <v>22</v>
      </c>
      <c r="O12" s="151"/>
    </row>
    <row r="13" spans="1:17" ht="20.100000000000001" customHeight="1" x14ac:dyDescent="0.2">
      <c r="A13" s="33" t="s">
        <v>17</v>
      </c>
      <c r="B13" s="34"/>
      <c r="C13" s="35"/>
      <c r="D13" s="36" t="str">
        <f>IF(ISERROR(D12/D10),"",D12/D10)</f>
        <v/>
      </c>
      <c r="E13" s="35"/>
      <c r="F13" s="36" t="str">
        <f>IF(ISERROR(F12/F10),"",F12/F10)</f>
        <v/>
      </c>
      <c r="G13" s="35"/>
      <c r="H13" s="36" t="str">
        <f>IF(ISERROR(H12/H10),"",H12/H10)</f>
        <v/>
      </c>
      <c r="I13" s="28"/>
      <c r="J13" s="134" t="s">
        <v>27</v>
      </c>
      <c r="K13" s="135"/>
      <c r="L13" s="141" t="s">
        <v>28</v>
      </c>
      <c r="M13" s="143" t="s">
        <v>29</v>
      </c>
      <c r="N13" s="141" t="s">
        <v>28</v>
      </c>
      <c r="O13" s="143" t="s">
        <v>29</v>
      </c>
    </row>
    <row r="14" spans="1:17" ht="20.100000000000001" customHeight="1" thickBot="1" x14ac:dyDescent="0.25">
      <c r="A14" s="124" t="s">
        <v>18</v>
      </c>
      <c r="B14" s="125"/>
      <c r="C14" s="79" t="s">
        <v>19</v>
      </c>
      <c r="D14" s="80"/>
      <c r="E14" s="79" t="s">
        <v>19</v>
      </c>
      <c r="F14" s="80"/>
      <c r="G14" s="79" t="s">
        <v>19</v>
      </c>
      <c r="H14" s="80"/>
      <c r="I14" s="28"/>
      <c r="J14" s="136"/>
      <c r="K14" s="137"/>
      <c r="L14" s="142"/>
      <c r="M14" s="144"/>
      <c r="N14" s="142"/>
      <c r="O14" s="144"/>
      <c r="P14" s="18"/>
    </row>
    <row r="15" spans="1:17" ht="20.100000000000001" customHeight="1" x14ac:dyDescent="0.2">
      <c r="A15" s="118" t="s">
        <v>6</v>
      </c>
      <c r="B15" s="119"/>
      <c r="C15" s="126" t="str">
        <f>IF(ISNUMBER(D11),IF(D11&gt;8,"PO4 haut, baisser 77271 en tenant compte du PO4 TTH 2",IF(AND(D11&gt;-1,D11&lt;4),"PO4 bas, augmenter 77271 en tenant compte du PO4 TTH 2","")),"")</f>
        <v/>
      </c>
      <c r="D15" s="106"/>
      <c r="E15" s="126" t="str">
        <f>IF(ISNUMBER(F11),IF(F11&gt;8,"PO4 haut, baisser 77271 en tenant compte du PO4 TTH 1",IF(AND(F11&gt;-1,F11&lt;4),"PO4 bas, augmenter 77271 en tenant compte du PO4 TTH 1","")),"")</f>
        <v/>
      </c>
      <c r="F15" s="106"/>
      <c r="G15" s="126" t="str">
        <f>IF(ISNUMBER(H11),IF(H11&gt;8,"PO4 haut, baisser 77271",IF(AND(H11&gt;-1,H11&lt;4),"PO4 bas, augmenter 77271","")),"")</f>
        <v/>
      </c>
      <c r="H15" s="106"/>
      <c r="I15" s="28"/>
      <c r="J15" s="139" t="s">
        <v>37</v>
      </c>
      <c r="K15" s="140"/>
      <c r="L15" s="69"/>
      <c r="M15" s="63"/>
      <c r="N15" s="70"/>
      <c r="O15" s="63"/>
      <c r="P15" s="17"/>
    </row>
    <row r="16" spans="1:17" ht="20.100000000000001" customHeight="1" x14ac:dyDescent="0.2">
      <c r="A16" s="120"/>
      <c r="B16" s="121"/>
      <c r="C16" s="127"/>
      <c r="D16" s="128"/>
      <c r="E16" s="127"/>
      <c r="F16" s="128"/>
      <c r="G16" s="127"/>
      <c r="H16" s="128"/>
      <c r="I16" s="28"/>
      <c r="J16" s="139" t="s">
        <v>36</v>
      </c>
      <c r="K16" s="140"/>
      <c r="L16" s="69"/>
      <c r="M16" s="63"/>
      <c r="N16" s="70"/>
      <c r="O16" s="63"/>
      <c r="P16" s="17"/>
    </row>
    <row r="17" spans="1:16" ht="19.899999999999999" customHeight="1" thickBot="1" x14ac:dyDescent="0.25">
      <c r="A17" s="120"/>
      <c r="B17" s="121"/>
      <c r="C17" s="127"/>
      <c r="D17" s="128"/>
      <c r="E17" s="127"/>
      <c r="F17" s="128"/>
      <c r="G17" s="127"/>
      <c r="H17" s="128"/>
      <c r="I17" s="28"/>
      <c r="J17" s="139" t="s">
        <v>35</v>
      </c>
      <c r="K17" s="153"/>
      <c r="L17" s="77"/>
      <c r="M17" s="78"/>
      <c r="N17" s="70"/>
      <c r="O17" s="78"/>
      <c r="P17" s="17"/>
    </row>
    <row r="18" spans="1:16" ht="19.899999999999999" customHeight="1" thickBot="1" x14ac:dyDescent="0.25">
      <c r="A18" s="122"/>
      <c r="B18" s="123"/>
      <c r="C18" s="129"/>
      <c r="D18" s="108"/>
      <c r="E18" s="129"/>
      <c r="F18" s="108"/>
      <c r="G18" s="129"/>
      <c r="H18" s="108"/>
      <c r="I18" s="28"/>
      <c r="J18" s="145" t="s">
        <v>38</v>
      </c>
      <c r="K18" s="146"/>
      <c r="L18" s="71"/>
      <c r="M18" s="71"/>
      <c r="N18" s="71"/>
      <c r="O18" s="72"/>
      <c r="P18" s="17"/>
    </row>
    <row r="19" spans="1:16" ht="40.15" customHeight="1" x14ac:dyDescent="0.2">
      <c r="A19" s="118" t="s">
        <v>18</v>
      </c>
      <c r="B19" s="119"/>
      <c r="C19" s="126" t="str">
        <f>IF(ISNUMBER(D14),IF(D14&gt;40,"Sulfite haut, baisser 77216 en tenant compte des Sulfites TTH 2",IF(AND(D14&gt;-1,D14&lt;10),"Sulfites bas, augmenter 77216 en tenant compte des Sulfites TTH 2","")),"")</f>
        <v/>
      </c>
      <c r="D19" s="106"/>
      <c r="E19" s="126" t="str">
        <f>IF(ISNUMBER(F14),IF(F14&gt;40,"Sulfite haut, baisser 77216 en tenant compte des Sulfites TTH 1",IF(AND(F14&gt;-1,F14&lt;10),"Sulfites bas, augmenter 77216 en tenant compte des Sulfites TTH 1","")),"")</f>
        <v/>
      </c>
      <c r="F19" s="106"/>
      <c r="G19" s="126" t="str">
        <f>IF(ISNUMBER(H14),IF(H14&gt;40,"Sulfite haut, baisser 77216",IF(AND(H14&gt;-1,H14&lt;10),"Sulfites bas, augmenter 77216","")),"")</f>
        <v/>
      </c>
      <c r="H19" s="106"/>
      <c r="I19" s="16"/>
      <c r="J19" s="73"/>
      <c r="K19" s="73"/>
      <c r="L19" s="73"/>
      <c r="M19" s="73"/>
      <c r="N19" s="73"/>
      <c r="O19" s="74"/>
    </row>
    <row r="20" spans="1:16" s="2" customFormat="1" ht="40.15" customHeight="1" thickBot="1" x14ac:dyDescent="0.25">
      <c r="A20" s="122"/>
      <c r="B20" s="123"/>
      <c r="C20" s="129"/>
      <c r="D20" s="108"/>
      <c r="E20" s="129"/>
      <c r="F20" s="108"/>
      <c r="G20" s="129"/>
      <c r="H20" s="108"/>
      <c r="I20" s="16"/>
      <c r="J20" s="73"/>
      <c r="K20" s="73"/>
      <c r="L20" s="73"/>
      <c r="M20" s="73"/>
      <c r="N20" s="73"/>
      <c r="O20" s="74"/>
    </row>
    <row r="21" spans="1:16" s="2" customFormat="1" ht="40.15" customHeight="1" x14ac:dyDescent="0.2">
      <c r="A21" s="109" t="s">
        <v>12</v>
      </c>
      <c r="B21" s="110"/>
      <c r="C21" s="126" t="str">
        <f>IF(ISNUMBER(D7),IF(D7&gt;500,"Conductivité élevée, augmenter la purge",IF(AND(D7&gt;-1,D7&lt;400),"Conductivité basse, diminuer la purge","")),"")</f>
        <v>Conductivité basse, diminuer la purge</v>
      </c>
      <c r="D21" s="106"/>
      <c r="E21" s="126" t="str">
        <f>IF(ISNUMBER(F7),IF(F7&gt;500,"Conductivité élevée, augmenter la purge",IF(AND(F7&gt;-1,F7&lt;400),"Conductivité basse, diminuer la purge","")),"")</f>
        <v/>
      </c>
      <c r="F21" s="106"/>
      <c r="G21" s="126" t="str">
        <f>IF(ISNUMBER(H7),IF(H7&gt;500,"Conductivité élevée, augmenter la purge",IF(AND(H7&gt;-1,H7&lt;400),"Conductivité basse, diminuer la purge","")),"")</f>
        <v/>
      </c>
      <c r="H21" s="106"/>
      <c r="I21" s="16"/>
      <c r="J21" s="73"/>
      <c r="K21" s="73"/>
      <c r="L21" s="73"/>
      <c r="M21" s="73"/>
      <c r="N21" s="73"/>
      <c r="O21" s="74"/>
    </row>
    <row r="22" spans="1:16" s="2" customFormat="1" ht="40.15" customHeight="1" thickBot="1" x14ac:dyDescent="0.25">
      <c r="A22" s="111"/>
      <c r="B22" s="112"/>
      <c r="C22" s="129"/>
      <c r="D22" s="108"/>
      <c r="E22" s="129"/>
      <c r="F22" s="108"/>
      <c r="G22" s="129"/>
      <c r="H22" s="108"/>
      <c r="I22" s="16"/>
      <c r="J22" s="73"/>
      <c r="K22" s="73"/>
      <c r="L22" s="73"/>
      <c r="M22" s="73"/>
      <c r="N22" s="73"/>
      <c r="O22" s="74"/>
    </row>
    <row r="23" spans="1:16" s="2" customFormat="1" ht="31.9" customHeight="1" x14ac:dyDescent="0.2">
      <c r="A23" s="14"/>
      <c r="B23" s="14"/>
      <c r="C23" s="14"/>
      <c r="D23" s="14"/>
      <c r="E23" s="14"/>
      <c r="F23" s="14"/>
      <c r="G23" s="14"/>
      <c r="H23" s="14"/>
      <c r="I23" s="81"/>
      <c r="J23" s="71"/>
      <c r="K23" s="71"/>
      <c r="L23" s="71"/>
      <c r="M23" s="71"/>
      <c r="N23" s="71"/>
      <c r="O23" s="71"/>
    </row>
    <row r="24" spans="1:16" s="2" customFormat="1" ht="31.9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s="2" customFormat="1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s="2" customFormat="1" ht="20.100000000000001" customHeight="1" x14ac:dyDescent="0.2">
      <c r="A26" s="113"/>
      <c r="B26" s="113"/>
      <c r="C26" s="7"/>
      <c r="D26" s="6"/>
      <c r="E26" s="7"/>
      <c r="F26" s="6"/>
      <c r="G26" s="7"/>
      <c r="H26" s="6"/>
      <c r="I26" s="14"/>
      <c r="J26" s="14"/>
      <c r="K26" s="14"/>
      <c r="L26" s="14"/>
      <c r="M26" s="14"/>
      <c r="N26" s="14"/>
      <c r="O26" s="14"/>
    </row>
    <row r="27" spans="1:16" s="2" customFormat="1" ht="20.100000000000001" customHeight="1" x14ac:dyDescent="0.2">
      <c r="A27" s="113"/>
      <c r="B27" s="113"/>
      <c r="C27" s="7"/>
      <c r="D27" s="6"/>
      <c r="E27" s="7"/>
      <c r="F27" s="6"/>
      <c r="G27" s="7"/>
      <c r="H27" s="6"/>
      <c r="I27" s="14"/>
      <c r="J27" s="138"/>
      <c r="K27" s="138"/>
      <c r="L27" s="138"/>
      <c r="M27" s="138"/>
      <c r="N27" s="138"/>
      <c r="O27" s="138"/>
    </row>
    <row r="28" spans="1:16" s="2" customFormat="1" ht="20.100000000000001" customHeight="1" x14ac:dyDescent="0.2">
      <c r="A28" s="113"/>
      <c r="B28" s="113"/>
      <c r="C28" s="7"/>
      <c r="D28" s="6"/>
      <c r="E28" s="7"/>
      <c r="F28" s="6"/>
      <c r="G28" s="7"/>
      <c r="H28" s="6"/>
      <c r="I28" s="6"/>
      <c r="J28" s="147"/>
      <c r="K28" s="147"/>
      <c r="L28" s="149"/>
      <c r="M28" s="149"/>
      <c r="N28" s="147"/>
      <c r="O28" s="147"/>
    </row>
    <row r="29" spans="1:16" s="2" customFormat="1" ht="20.100000000000001" customHeight="1" x14ac:dyDescent="0.2">
      <c r="A29" s="113"/>
      <c r="B29" s="113"/>
      <c r="C29" s="7"/>
      <c r="D29" s="6"/>
      <c r="E29" s="7"/>
      <c r="F29" s="6"/>
      <c r="G29" s="7"/>
      <c r="H29" s="6"/>
      <c r="I29" s="6"/>
      <c r="J29" s="147"/>
      <c r="K29" s="147"/>
      <c r="L29" s="59"/>
      <c r="M29" s="59"/>
      <c r="N29" s="59"/>
      <c r="O29" s="59"/>
    </row>
    <row r="30" spans="1:16" s="2" customFormat="1" ht="20.100000000000001" customHeight="1" x14ac:dyDescent="0.2">
      <c r="A30" s="113"/>
      <c r="B30" s="113"/>
      <c r="C30" s="7"/>
      <c r="D30" s="6"/>
      <c r="E30" s="7"/>
      <c r="F30" s="6"/>
      <c r="G30" s="7"/>
      <c r="H30" s="6"/>
      <c r="I30" s="6"/>
      <c r="J30" s="147"/>
      <c r="K30" s="147"/>
      <c r="L30" s="9"/>
      <c r="M30" s="9"/>
      <c r="N30" s="9"/>
      <c r="O30" s="9"/>
    </row>
    <row r="31" spans="1:16" s="2" customFormat="1" ht="20.100000000000001" customHeight="1" x14ac:dyDescent="0.2">
      <c r="A31" s="113"/>
      <c r="B31" s="113"/>
      <c r="C31" s="7"/>
      <c r="D31" s="6"/>
      <c r="E31" s="7"/>
      <c r="F31" s="6"/>
      <c r="G31" s="7"/>
      <c r="H31" s="6"/>
      <c r="I31" s="6"/>
      <c r="J31" s="147"/>
      <c r="K31" s="147"/>
      <c r="L31" s="9"/>
      <c r="M31" s="9"/>
      <c r="N31" s="9"/>
      <c r="O31" s="9"/>
    </row>
    <row r="32" spans="1:16" s="2" customFormat="1" ht="20.100000000000001" customHeight="1" x14ac:dyDescent="0.2">
      <c r="A32" s="61"/>
      <c r="B32" s="12"/>
      <c r="C32" s="148"/>
      <c r="D32" s="148"/>
      <c r="E32" s="148"/>
      <c r="F32" s="148"/>
      <c r="G32" s="148"/>
      <c r="H32" s="148"/>
      <c r="I32" s="6"/>
      <c r="J32" s="147"/>
      <c r="K32" s="147"/>
      <c r="L32" s="9"/>
      <c r="M32" s="9"/>
      <c r="N32" s="9"/>
      <c r="O32" s="9"/>
    </row>
    <row r="33" spans="1:15" s="2" customFormat="1" ht="20.100000000000001" customHeight="1" x14ac:dyDescent="0.2">
      <c r="A33" s="113"/>
      <c r="B33" s="113"/>
      <c r="C33" s="138"/>
      <c r="D33" s="138"/>
      <c r="E33" s="138"/>
      <c r="F33" s="138"/>
      <c r="G33" s="138"/>
      <c r="H33" s="138"/>
      <c r="I33" s="6"/>
      <c r="J33" s="148"/>
      <c r="K33" s="148"/>
      <c r="L33" s="148"/>
      <c r="M33" s="148"/>
      <c r="N33" s="148"/>
      <c r="O33" s="148"/>
    </row>
    <row r="34" spans="1:15" s="2" customFormat="1" ht="20.100000000000001" customHeight="1" x14ac:dyDescent="0.2">
      <c r="A34" s="113"/>
      <c r="B34" s="113"/>
      <c r="C34" s="59"/>
      <c r="D34" s="59"/>
      <c r="E34" s="59"/>
      <c r="F34" s="59"/>
      <c r="G34" s="59"/>
      <c r="H34" s="59"/>
      <c r="I34" s="61"/>
      <c r="J34" s="60"/>
      <c r="K34" s="26"/>
      <c r="L34" s="60"/>
      <c r="M34" s="26"/>
      <c r="N34" s="60"/>
      <c r="O34" s="26"/>
    </row>
    <row r="35" spans="1:15" s="2" customFormat="1" ht="20.100000000000001" customHeight="1" x14ac:dyDescent="0.2">
      <c r="A35" s="113"/>
      <c r="B35" s="113"/>
      <c r="C35" s="7"/>
      <c r="D35" s="6"/>
      <c r="E35" s="7"/>
      <c r="F35" s="6"/>
      <c r="G35" s="7"/>
      <c r="H35" s="6"/>
      <c r="I35" s="60"/>
      <c r="J35" s="9"/>
      <c r="K35" s="9"/>
      <c r="L35" s="59"/>
      <c r="M35" s="59"/>
      <c r="N35" s="59"/>
      <c r="O35" s="59"/>
    </row>
    <row r="36" spans="1:15" s="2" customFormat="1" ht="20.100000000000001" customHeight="1" x14ac:dyDescent="0.2">
      <c r="A36" s="113"/>
      <c r="B36" s="113"/>
      <c r="C36" s="7"/>
      <c r="D36" s="6"/>
      <c r="E36" s="7"/>
      <c r="F36" s="6"/>
      <c r="G36" s="7"/>
      <c r="H36" s="6"/>
      <c r="I36" s="9"/>
      <c r="J36" s="147"/>
      <c r="K36" s="147"/>
      <c r="L36" s="7"/>
      <c r="M36" s="10"/>
      <c r="N36" s="7"/>
      <c r="O36" s="10"/>
    </row>
    <row r="37" spans="1:15" s="2" customFormat="1" ht="20.100000000000001" customHeight="1" x14ac:dyDescent="0.2">
      <c r="A37" s="113"/>
      <c r="B37" s="113"/>
      <c r="C37" s="7"/>
      <c r="D37" s="6"/>
      <c r="E37" s="7"/>
      <c r="F37" s="6"/>
      <c r="G37" s="7"/>
      <c r="H37" s="6"/>
      <c r="I37" s="6"/>
      <c r="J37" s="147"/>
      <c r="K37" s="147"/>
      <c r="L37" s="7"/>
      <c r="M37" s="10"/>
      <c r="N37" s="7"/>
      <c r="O37" s="10"/>
    </row>
    <row r="38" spans="1:15" s="2" customFormat="1" ht="20.100000000000001" customHeight="1" x14ac:dyDescent="0.2">
      <c r="A38" s="113"/>
      <c r="B38" s="113"/>
      <c r="C38" s="7"/>
      <c r="D38" s="6"/>
      <c r="E38" s="7"/>
      <c r="F38" s="6"/>
      <c r="G38" s="7"/>
      <c r="H38" s="6"/>
      <c r="I38" s="6"/>
      <c r="J38" s="147"/>
      <c r="K38" s="147"/>
      <c r="L38" s="7"/>
      <c r="M38" s="10"/>
      <c r="N38" s="7"/>
      <c r="O38" s="10"/>
    </row>
    <row r="39" spans="1:15" s="2" customFormat="1" ht="20.100000000000001" customHeight="1" x14ac:dyDescent="0.2">
      <c r="A39" s="113"/>
      <c r="B39" s="113"/>
      <c r="C39" s="7"/>
      <c r="D39" s="6"/>
      <c r="E39" s="7"/>
      <c r="F39" s="6"/>
      <c r="G39" s="7"/>
      <c r="H39" s="6"/>
      <c r="I39" s="6"/>
      <c r="J39" s="147"/>
      <c r="K39" s="147"/>
      <c r="L39" s="7"/>
      <c r="M39" s="7"/>
      <c r="N39" s="7"/>
      <c r="O39" s="7"/>
    </row>
    <row r="40" spans="1:15" s="2" customFormat="1" ht="20.100000000000001" customHeight="1" x14ac:dyDescent="0.2">
      <c r="A40" s="113"/>
      <c r="B40" s="113"/>
      <c r="C40" s="7"/>
      <c r="D40" s="6"/>
      <c r="E40" s="7"/>
      <c r="F40" s="6"/>
      <c r="G40" s="7"/>
      <c r="H40" s="6"/>
      <c r="I40" s="6"/>
      <c r="J40" s="11"/>
      <c r="K40" s="11"/>
      <c r="L40" s="11"/>
      <c r="M40" s="11"/>
      <c r="N40" s="11"/>
      <c r="O40" s="6"/>
    </row>
    <row r="41" spans="1:15" s="2" customFormat="1" ht="19.899999999999999" customHeight="1" x14ac:dyDescent="0.2">
      <c r="A41" s="113"/>
      <c r="B41" s="113"/>
      <c r="C41" s="7"/>
      <c r="D41" s="6"/>
      <c r="E41" s="7"/>
      <c r="F41" s="6"/>
      <c r="G41" s="7"/>
      <c r="H41" s="6"/>
      <c r="I41" s="6"/>
      <c r="J41" s="138"/>
      <c r="K41" s="138"/>
      <c r="L41" s="138"/>
      <c r="M41" s="138"/>
      <c r="N41" s="138"/>
      <c r="O41" s="138"/>
    </row>
    <row r="42" spans="1:15" s="8" customFormat="1" ht="15.75" x14ac:dyDescent="0.2">
      <c r="A42" s="113"/>
      <c r="B42" s="113"/>
      <c r="C42" s="7"/>
      <c r="D42" s="6"/>
      <c r="E42" s="7"/>
      <c r="F42" s="6"/>
      <c r="G42" s="7"/>
      <c r="H42" s="6"/>
      <c r="I42" s="6"/>
      <c r="J42" s="147"/>
      <c r="K42" s="147"/>
      <c r="L42" s="149"/>
      <c r="M42" s="149"/>
      <c r="N42" s="147"/>
      <c r="O42" s="147"/>
    </row>
    <row r="43" spans="1:15" s="2" customFormat="1" ht="20.100000000000001" customHeight="1" x14ac:dyDescent="0.2">
      <c r="A43" s="113"/>
      <c r="B43" s="113"/>
      <c r="C43" s="7"/>
      <c r="D43" s="6"/>
      <c r="E43" s="7"/>
      <c r="F43" s="6"/>
      <c r="G43" s="7"/>
      <c r="H43" s="6"/>
      <c r="I43" s="6"/>
      <c r="J43" s="147"/>
      <c r="K43" s="147"/>
      <c r="L43" s="59"/>
      <c r="M43" s="59"/>
      <c r="N43" s="59"/>
      <c r="O43" s="59"/>
    </row>
    <row r="44" spans="1:15" s="2" customFormat="1" ht="20.100000000000001" customHeight="1" x14ac:dyDescent="0.2">
      <c r="A44" s="113"/>
      <c r="B44" s="113"/>
      <c r="C44" s="7"/>
      <c r="D44" s="6"/>
      <c r="E44" s="7"/>
      <c r="F44" s="6"/>
      <c r="G44" s="7"/>
      <c r="H44" s="6"/>
      <c r="I44" s="6"/>
      <c r="J44" s="147"/>
      <c r="K44" s="147"/>
      <c r="L44" s="9"/>
      <c r="M44" s="9"/>
      <c r="N44" s="9"/>
      <c r="O44" s="9"/>
    </row>
    <row r="45" spans="1:15" s="2" customFormat="1" ht="20.100000000000001" customHeight="1" x14ac:dyDescent="0.2">
      <c r="A45" s="113"/>
      <c r="B45" s="113"/>
      <c r="C45" s="7"/>
      <c r="D45" s="6"/>
      <c r="E45" s="7"/>
      <c r="F45" s="6"/>
      <c r="G45" s="7"/>
      <c r="H45" s="6"/>
      <c r="I45" s="6"/>
      <c r="J45" s="147"/>
      <c r="K45" s="147"/>
      <c r="L45" s="9"/>
      <c r="M45" s="9"/>
      <c r="N45" s="9"/>
      <c r="O45" s="9"/>
    </row>
    <row r="46" spans="1:15" s="2" customFormat="1" ht="20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6"/>
      <c r="J46" s="147"/>
      <c r="K46" s="147"/>
      <c r="L46" s="9"/>
      <c r="M46" s="9"/>
      <c r="N46" s="9"/>
      <c r="O46" s="9"/>
    </row>
    <row r="47" spans="1:15" s="2" customFormat="1" ht="20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6"/>
      <c r="J47" s="13"/>
      <c r="K47" s="13"/>
      <c r="L47" s="13"/>
      <c r="M47" s="13"/>
      <c r="N47" s="13"/>
      <c r="O47" s="13"/>
    </row>
    <row r="48" spans="1:15" s="2" customFormat="1" x14ac:dyDescent="0.2">
      <c r="A48" s="1"/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  <c r="N48" s="13"/>
      <c r="O48" s="13"/>
    </row>
    <row r="49" spans="1:15" s="2" customFormat="1" x14ac:dyDescent="0.2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  <c r="O49" s="1"/>
    </row>
  </sheetData>
  <mergeCells count="83">
    <mergeCell ref="A44:B44"/>
    <mergeCell ref="J44:K44"/>
    <mergeCell ref="A45:B45"/>
    <mergeCell ref="J45:K45"/>
    <mergeCell ref="J46:K46"/>
    <mergeCell ref="A39:B39"/>
    <mergeCell ref="J39:K39"/>
    <mergeCell ref="A40:B40"/>
    <mergeCell ref="A41:B41"/>
    <mergeCell ref="J41:O41"/>
    <mergeCell ref="A42:B42"/>
    <mergeCell ref="J42:K43"/>
    <mergeCell ref="L42:M42"/>
    <mergeCell ref="N42:O42"/>
    <mergeCell ref="A43:B43"/>
    <mergeCell ref="A38:B38"/>
    <mergeCell ref="J38:K38"/>
    <mergeCell ref="A33:B33"/>
    <mergeCell ref="C33:D33"/>
    <mergeCell ref="E33:F33"/>
    <mergeCell ref="G33:H33"/>
    <mergeCell ref="J33:O33"/>
    <mergeCell ref="A34:B34"/>
    <mergeCell ref="A35:B35"/>
    <mergeCell ref="A36:B36"/>
    <mergeCell ref="J36:K36"/>
    <mergeCell ref="A37:B37"/>
    <mergeCell ref="J37:K37"/>
    <mergeCell ref="A30:B30"/>
    <mergeCell ref="J30:K30"/>
    <mergeCell ref="A31:B31"/>
    <mergeCell ref="J31:K31"/>
    <mergeCell ref="C32:H32"/>
    <mergeCell ref="J32:K32"/>
    <mergeCell ref="A26:B26"/>
    <mergeCell ref="A27:B27"/>
    <mergeCell ref="J27:O27"/>
    <mergeCell ref="A28:B28"/>
    <mergeCell ref="J28:K29"/>
    <mergeCell ref="L28:M28"/>
    <mergeCell ref="N28:O28"/>
    <mergeCell ref="A29:B29"/>
    <mergeCell ref="A21:B22"/>
    <mergeCell ref="C21:D22"/>
    <mergeCell ref="E21:F22"/>
    <mergeCell ref="G21:H22"/>
    <mergeCell ref="A19:B20"/>
    <mergeCell ref="C19:D20"/>
    <mergeCell ref="E19:F20"/>
    <mergeCell ref="G19:H20"/>
    <mergeCell ref="A14:B14"/>
    <mergeCell ref="A15:B18"/>
    <mergeCell ref="C15:D18"/>
    <mergeCell ref="E15:F18"/>
    <mergeCell ref="G15:H18"/>
    <mergeCell ref="J15:K15"/>
    <mergeCell ref="J16:K16"/>
    <mergeCell ref="J17:K17"/>
    <mergeCell ref="J18:K18"/>
    <mergeCell ref="L12:M12"/>
    <mergeCell ref="N12:O12"/>
    <mergeCell ref="J13:K14"/>
    <mergeCell ref="L13:L14"/>
    <mergeCell ref="M13:M14"/>
    <mergeCell ref="N13:N14"/>
    <mergeCell ref="O13:O14"/>
    <mergeCell ref="J11:O11"/>
    <mergeCell ref="J3:K3"/>
    <mergeCell ref="L3:M3"/>
    <mergeCell ref="N3:O3"/>
    <mergeCell ref="J5:K5"/>
    <mergeCell ref="J6:K6"/>
    <mergeCell ref="J7:K7"/>
    <mergeCell ref="J8:K8"/>
    <mergeCell ref="L9:M10"/>
    <mergeCell ref="N9:O10"/>
    <mergeCell ref="A1:B1"/>
    <mergeCell ref="C1:H1"/>
    <mergeCell ref="J1:O1"/>
    <mergeCell ref="A2:B2"/>
    <mergeCell ref="C2:D2"/>
    <mergeCell ref="E2:F2"/>
    <mergeCell ref="G2:H2"/>
  </mergeCells>
  <conditionalFormatting sqref="D7">
    <cfRule type="cellIs" dxfId="87" priority="19" operator="lessThan">
      <formula>9.5</formula>
    </cfRule>
  </conditionalFormatting>
  <conditionalFormatting sqref="F7 H7">
    <cfRule type="cellIs" dxfId="86" priority="18" operator="lessThan">
      <formula>9.5</formula>
    </cfRule>
  </conditionalFormatting>
  <conditionalFormatting sqref="D7 F7 H7">
    <cfRule type="cellIs" dxfId="85" priority="17" operator="greaterThan">
      <formula>10.5</formula>
    </cfRule>
  </conditionalFormatting>
  <conditionalFormatting sqref="D6 F6 H6">
    <cfRule type="cellIs" dxfId="84" priority="16" operator="notEqual">
      <formula>0</formula>
    </cfRule>
  </conditionalFormatting>
  <conditionalFormatting sqref="D8 F8 H8">
    <cfRule type="cellIs" dxfId="83" priority="15" operator="notBetween">
      <formula>400</formula>
      <formula>500</formula>
    </cfRule>
  </conditionalFormatting>
  <conditionalFormatting sqref="D12 F12 H12">
    <cfRule type="cellIs" dxfId="82" priority="14" operator="notBetween">
      <formula>4</formula>
      <formula>8</formula>
    </cfRule>
  </conditionalFormatting>
  <conditionalFormatting sqref="D13 F13 H13">
    <cfRule type="cellIs" dxfId="81" priority="13" operator="lessThan">
      <formula>4</formula>
    </cfRule>
  </conditionalFormatting>
  <conditionalFormatting sqref="M5 O5">
    <cfRule type="cellIs" dxfId="80" priority="12" operator="notEqual">
      <formula>0</formula>
    </cfRule>
  </conditionalFormatting>
  <conditionalFormatting sqref="O6 M6">
    <cfRule type="cellIs" dxfId="79" priority="11" operator="notBetween">
      <formula>9.2</formula>
      <formula>9.5</formula>
    </cfRule>
  </conditionalFormatting>
  <conditionalFormatting sqref="M7 O7">
    <cfRule type="cellIs" dxfId="78" priority="10" operator="lessThan">
      <formula>7.5</formula>
    </cfRule>
  </conditionalFormatting>
  <conditionalFormatting sqref="O8 M8">
    <cfRule type="cellIs" dxfId="77" priority="9" operator="greaterThan">
      <formula>0.02</formula>
    </cfRule>
  </conditionalFormatting>
  <conditionalFormatting sqref="D6">
    <cfRule type="cellIs" dxfId="76" priority="8" operator="lessThan">
      <formula>9.5</formula>
    </cfRule>
  </conditionalFormatting>
  <conditionalFormatting sqref="F6 H6">
    <cfRule type="cellIs" dxfId="75" priority="7" operator="lessThan">
      <formula>9.5</formula>
    </cfRule>
  </conditionalFormatting>
  <conditionalFormatting sqref="D6 F6 H6">
    <cfRule type="cellIs" dxfId="74" priority="6" operator="greaterThan">
      <formula>10.5</formula>
    </cfRule>
  </conditionalFormatting>
  <conditionalFormatting sqref="D5 F5 H5">
    <cfRule type="cellIs" dxfId="73" priority="5" operator="notEqual">
      <formula>0</formula>
    </cfRule>
  </conditionalFormatting>
  <conditionalFormatting sqref="D7 F7 H7">
    <cfRule type="cellIs" dxfId="72" priority="4" operator="notBetween">
      <formula>400</formula>
      <formula>500</formula>
    </cfRule>
  </conditionalFormatting>
  <conditionalFormatting sqref="D11 F11 H11">
    <cfRule type="cellIs" dxfId="71" priority="3" operator="notBetween">
      <formula>4</formula>
      <formula>8</formula>
    </cfRule>
  </conditionalFormatting>
  <conditionalFormatting sqref="D12 F12 H12">
    <cfRule type="cellIs" dxfId="70" priority="2" operator="lessThan">
      <formula>4</formula>
    </cfRule>
  </conditionalFormatting>
  <conditionalFormatting sqref="D14 F14 H14">
    <cfRule type="cellIs" dxfId="69" priority="1" operator="notBetween">
      <formula>10</formula>
      <formula>40</formula>
    </cfRule>
  </conditionalFormatting>
  <printOptions horizontalCentered="1" verticalCentered="1"/>
  <pageMargins left="0" right="0" top="1.5748031496062993" bottom="0" header="0" footer="0"/>
  <pageSetup paperSize="9" scale="45" orientation="landscape" copies="2" r:id="rId1"/>
  <headerFooter alignWithMargins="0">
    <oddFooter>&amp;L&amp;"Arial,Italique"&amp;9Créé par Couturier.C&amp;C&amp;F&amp;R&amp;Z&amp;F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Q49"/>
  <sheetViews>
    <sheetView zoomScale="60" zoomScaleNormal="60" workbookViewId="0">
      <pane ySplit="2" topLeftCell="A3" activePane="bottomLeft" state="frozen"/>
      <selection pane="bottomLeft" activeCell="F26" sqref="F26"/>
    </sheetView>
  </sheetViews>
  <sheetFormatPr baseColWidth="10" defaultColWidth="11.42578125" defaultRowHeight="12.75" x14ac:dyDescent="0.2"/>
  <cols>
    <col min="1" max="1" width="7.28515625" style="1" customWidth="1"/>
    <col min="2" max="2" width="17.140625" style="1" customWidth="1"/>
    <col min="3" max="3" width="22.7109375" style="1" customWidth="1"/>
    <col min="4" max="4" width="18.7109375" style="1" customWidth="1"/>
    <col min="5" max="5" width="22.7109375" style="1" customWidth="1"/>
    <col min="6" max="6" width="18.7109375" style="1" customWidth="1"/>
    <col min="7" max="7" width="22.7109375" style="1" customWidth="1"/>
    <col min="8" max="8" width="18.7109375" style="1" customWidth="1"/>
    <col min="9" max="9" width="3.7109375" style="1" customWidth="1"/>
    <col min="10" max="10" width="12.7109375" style="1" customWidth="1"/>
    <col min="11" max="11" width="15" style="1" customWidth="1"/>
    <col min="12" max="15" width="18.7109375" style="1" customWidth="1"/>
    <col min="16" max="16" width="4.7109375" style="1" customWidth="1"/>
    <col min="17" max="17" width="4.140625" style="1" customWidth="1"/>
    <col min="18" max="16384" width="11.42578125" style="1"/>
  </cols>
  <sheetData>
    <row r="1" spans="1:17" ht="19.899999999999999" customHeight="1" thickBot="1" x14ac:dyDescent="0.25">
      <c r="A1" s="114" t="s">
        <v>39</v>
      </c>
      <c r="B1" s="115"/>
      <c r="C1" s="99" t="s">
        <v>20</v>
      </c>
      <c r="D1" s="100"/>
      <c r="E1" s="100"/>
      <c r="F1" s="100"/>
      <c r="G1" s="100"/>
      <c r="H1" s="100"/>
      <c r="I1" s="3"/>
      <c r="J1" s="91" t="s">
        <v>30</v>
      </c>
      <c r="K1" s="92"/>
      <c r="L1" s="92"/>
      <c r="M1" s="92"/>
      <c r="N1" s="92"/>
      <c r="O1" s="93"/>
    </row>
    <row r="2" spans="1:17" ht="20.100000000000001" customHeight="1" thickBot="1" x14ac:dyDescent="0.25">
      <c r="A2" s="154">
        <f>'1'!A2:B2+24</f>
        <v>42669</v>
      </c>
      <c r="B2" s="155"/>
      <c r="C2" s="97" t="s">
        <v>9</v>
      </c>
      <c r="D2" s="98"/>
      <c r="E2" s="97" t="s">
        <v>10</v>
      </c>
      <c r="F2" s="98"/>
      <c r="G2" s="97" t="s">
        <v>11</v>
      </c>
      <c r="H2" s="98"/>
      <c r="I2" s="4"/>
      <c r="J2" s="5"/>
      <c r="K2" s="27"/>
      <c r="L2" s="5" t="s">
        <v>21</v>
      </c>
      <c r="M2" s="31"/>
      <c r="N2" s="5" t="s">
        <v>22</v>
      </c>
      <c r="O2" s="27"/>
    </row>
    <row r="3" spans="1:17" ht="20.100000000000001" customHeight="1" thickBot="1" x14ac:dyDescent="0.25">
      <c r="A3" s="32" t="s">
        <v>31</v>
      </c>
      <c r="B3" s="62"/>
      <c r="C3" s="47" t="s">
        <v>0</v>
      </c>
      <c r="D3" s="48" t="s">
        <v>1</v>
      </c>
      <c r="E3" s="47" t="s">
        <v>0</v>
      </c>
      <c r="F3" s="48" t="s">
        <v>1</v>
      </c>
      <c r="G3" s="47" t="s">
        <v>0</v>
      </c>
      <c r="H3" s="49" t="s">
        <v>1</v>
      </c>
      <c r="I3" s="30"/>
      <c r="J3" s="101" t="s">
        <v>42</v>
      </c>
      <c r="K3" s="102"/>
      <c r="L3" s="103"/>
      <c r="M3" s="104"/>
      <c r="N3" s="103"/>
      <c r="O3" s="104"/>
    </row>
    <row r="4" spans="1:17" ht="20.100000000000001" customHeight="1" x14ac:dyDescent="0.2">
      <c r="A4" s="33" t="s">
        <v>2</v>
      </c>
      <c r="B4" s="34"/>
      <c r="C4" s="35" t="s">
        <v>3</v>
      </c>
      <c r="D4" s="63"/>
      <c r="E4" s="35" t="s">
        <v>3</v>
      </c>
      <c r="F4" s="63"/>
      <c r="G4" s="35" t="s">
        <v>3</v>
      </c>
      <c r="H4" s="63"/>
      <c r="I4" s="29"/>
      <c r="J4" s="37"/>
      <c r="K4" s="38"/>
      <c r="L4" s="39" t="s">
        <v>0</v>
      </c>
      <c r="M4" s="40" t="s">
        <v>1</v>
      </c>
      <c r="N4" s="39" t="s">
        <v>0</v>
      </c>
      <c r="O4" s="41" t="s">
        <v>1</v>
      </c>
    </row>
    <row r="5" spans="1:17" ht="20.100000000000001" customHeight="1" x14ac:dyDescent="0.2">
      <c r="A5" s="33" t="s">
        <v>8</v>
      </c>
      <c r="B5" s="34"/>
      <c r="C5" s="35" t="s">
        <v>23</v>
      </c>
      <c r="D5" s="63"/>
      <c r="E5" s="35" t="s">
        <v>23</v>
      </c>
      <c r="F5" s="63"/>
      <c r="G5" s="35" t="s">
        <v>23</v>
      </c>
      <c r="H5" s="63"/>
      <c r="I5" s="28"/>
      <c r="J5" s="130" t="s">
        <v>8</v>
      </c>
      <c r="K5" s="131"/>
      <c r="L5" s="35" t="s">
        <v>23</v>
      </c>
      <c r="M5" s="66"/>
      <c r="N5" s="35" t="s">
        <v>23</v>
      </c>
      <c r="O5" s="63"/>
    </row>
    <row r="6" spans="1:17" ht="20.100000000000001" customHeight="1" x14ac:dyDescent="0.2">
      <c r="A6" s="33" t="s">
        <v>13</v>
      </c>
      <c r="B6" s="34"/>
      <c r="C6" s="35" t="s">
        <v>14</v>
      </c>
      <c r="D6" s="64"/>
      <c r="E6" s="35" t="s">
        <v>14</v>
      </c>
      <c r="F6" s="63"/>
      <c r="G6" s="35" t="s">
        <v>14</v>
      </c>
      <c r="H6" s="63"/>
      <c r="I6" s="28"/>
      <c r="J6" s="130" t="s">
        <v>13</v>
      </c>
      <c r="K6" s="131"/>
      <c r="L6" s="35" t="s">
        <v>24</v>
      </c>
      <c r="M6" s="66"/>
      <c r="N6" s="35" t="s">
        <v>24</v>
      </c>
      <c r="O6" s="63"/>
    </row>
    <row r="7" spans="1:17" ht="20.100000000000001" customHeight="1" x14ac:dyDescent="0.2">
      <c r="A7" s="33" t="s">
        <v>12</v>
      </c>
      <c r="B7" s="34"/>
      <c r="C7" s="35" t="s">
        <v>15</v>
      </c>
      <c r="D7" s="65"/>
      <c r="E7" s="35" t="s">
        <v>15</v>
      </c>
      <c r="F7" s="65"/>
      <c r="G7" s="35" t="s">
        <v>15</v>
      </c>
      <c r="H7" s="65"/>
      <c r="I7" s="28"/>
      <c r="J7" s="130" t="s">
        <v>12</v>
      </c>
      <c r="K7" s="131"/>
      <c r="L7" s="35" t="s">
        <v>34</v>
      </c>
      <c r="M7" s="66"/>
      <c r="N7" s="35" t="s">
        <v>34</v>
      </c>
      <c r="O7" s="63"/>
      <c r="Q7" s="15"/>
    </row>
    <row r="8" spans="1:17" ht="20.100000000000001" customHeight="1" thickBot="1" x14ac:dyDescent="0.25">
      <c r="A8" s="33" t="s">
        <v>16</v>
      </c>
      <c r="B8" s="34"/>
      <c r="C8" s="35" t="s">
        <v>15</v>
      </c>
      <c r="D8" s="65"/>
      <c r="E8" s="35" t="s">
        <v>15</v>
      </c>
      <c r="F8" s="65"/>
      <c r="G8" s="35" t="s">
        <v>15</v>
      </c>
      <c r="H8" s="65"/>
      <c r="I8" s="28"/>
      <c r="J8" s="132" t="s">
        <v>25</v>
      </c>
      <c r="K8" s="133"/>
      <c r="L8" s="42" t="s">
        <v>41</v>
      </c>
      <c r="M8" s="67"/>
      <c r="N8" s="42" t="s">
        <v>41</v>
      </c>
      <c r="O8" s="68"/>
      <c r="Q8" s="15"/>
    </row>
    <row r="9" spans="1:17" ht="20.100000000000001" customHeight="1" x14ac:dyDescent="0.2">
      <c r="A9" s="33" t="s">
        <v>4</v>
      </c>
      <c r="B9" s="34"/>
      <c r="C9" s="35"/>
      <c r="D9" s="63"/>
      <c r="E9" s="35"/>
      <c r="F9" s="63"/>
      <c r="G9" s="35"/>
      <c r="H9" s="63"/>
      <c r="I9" s="28"/>
      <c r="J9" s="43"/>
      <c r="K9" s="44"/>
      <c r="L9" s="105" t="str">
        <f>IF(ISNUMBER(M6),IF(M6&gt;9.5,"PH haut, baisser 1826",IF(AND(M6&gt;-1,M6&lt;9.2),"PH bas, augmenter 1826","")),"")</f>
        <v/>
      </c>
      <c r="M9" s="106"/>
      <c r="N9" s="105" t="str">
        <f>IF(ISNUMBER(O6),IF(O6&gt;9.5,"PH haut, baisser 1826",IF(AND(O6&gt;-1,O6&lt;9.2),"PH bas, augmenter 1826","")),"")</f>
        <v/>
      </c>
      <c r="O9" s="106"/>
      <c r="Q9" s="15"/>
    </row>
    <row r="10" spans="1:17" ht="20.100000000000001" customHeight="1" thickBot="1" x14ac:dyDescent="0.25">
      <c r="A10" s="33" t="s">
        <v>5</v>
      </c>
      <c r="B10" s="34"/>
      <c r="C10" s="35"/>
      <c r="D10" s="63"/>
      <c r="E10" s="35"/>
      <c r="F10" s="63"/>
      <c r="G10" s="35"/>
      <c r="H10" s="63"/>
      <c r="I10" s="28"/>
      <c r="J10" s="45"/>
      <c r="K10" s="46"/>
      <c r="L10" s="107"/>
      <c r="M10" s="108"/>
      <c r="N10" s="107"/>
      <c r="O10" s="108"/>
    </row>
    <row r="11" spans="1:17" ht="20.100000000000001" customHeight="1" x14ac:dyDescent="0.2">
      <c r="A11" s="33" t="s">
        <v>6</v>
      </c>
      <c r="B11" s="34"/>
      <c r="C11" s="35" t="s">
        <v>32</v>
      </c>
      <c r="D11" s="63"/>
      <c r="E11" s="35" t="s">
        <v>32</v>
      </c>
      <c r="F11" s="63"/>
      <c r="G11" s="35" t="s">
        <v>32</v>
      </c>
      <c r="H11" s="63"/>
      <c r="I11" s="28"/>
      <c r="J11" s="94" t="s">
        <v>26</v>
      </c>
      <c r="K11" s="95"/>
      <c r="L11" s="95"/>
      <c r="M11" s="95"/>
      <c r="N11" s="95"/>
      <c r="O11" s="96"/>
    </row>
    <row r="12" spans="1:17" ht="20.100000000000001" customHeight="1" x14ac:dyDescent="0.2">
      <c r="A12" s="33" t="s">
        <v>7</v>
      </c>
      <c r="B12" s="34"/>
      <c r="C12" s="35" t="s">
        <v>33</v>
      </c>
      <c r="D12" s="63"/>
      <c r="E12" s="35" t="s">
        <v>33</v>
      </c>
      <c r="F12" s="63"/>
      <c r="G12" s="35" t="s">
        <v>33</v>
      </c>
      <c r="H12" s="63"/>
      <c r="I12" s="28"/>
      <c r="J12" s="75"/>
      <c r="K12" s="76"/>
      <c r="L12" s="150" t="s">
        <v>21</v>
      </c>
      <c r="M12" s="151"/>
      <c r="N12" s="152" t="s">
        <v>22</v>
      </c>
      <c r="O12" s="151"/>
    </row>
    <row r="13" spans="1:17" ht="20.100000000000001" customHeight="1" x14ac:dyDescent="0.2">
      <c r="A13" s="33" t="s">
        <v>17</v>
      </c>
      <c r="B13" s="34"/>
      <c r="C13" s="35"/>
      <c r="D13" s="36" t="str">
        <f>IF(ISERROR(D12/D10),"",D12/D10)</f>
        <v/>
      </c>
      <c r="E13" s="35"/>
      <c r="F13" s="36" t="str">
        <f>IF(ISERROR(F12/F10),"",F12/F10)</f>
        <v/>
      </c>
      <c r="G13" s="35"/>
      <c r="H13" s="36" t="str">
        <f>IF(ISERROR(H12/H10),"",H12/H10)</f>
        <v/>
      </c>
      <c r="I13" s="28"/>
      <c r="J13" s="134" t="s">
        <v>27</v>
      </c>
      <c r="K13" s="135"/>
      <c r="L13" s="141" t="s">
        <v>28</v>
      </c>
      <c r="M13" s="143" t="s">
        <v>29</v>
      </c>
      <c r="N13" s="141" t="s">
        <v>28</v>
      </c>
      <c r="O13" s="143" t="s">
        <v>29</v>
      </c>
    </row>
    <row r="14" spans="1:17" ht="20.100000000000001" customHeight="1" thickBot="1" x14ac:dyDescent="0.25">
      <c r="A14" s="124" t="s">
        <v>18</v>
      </c>
      <c r="B14" s="125"/>
      <c r="C14" s="79" t="s">
        <v>19</v>
      </c>
      <c r="D14" s="80"/>
      <c r="E14" s="79" t="s">
        <v>19</v>
      </c>
      <c r="F14" s="80"/>
      <c r="G14" s="79" t="s">
        <v>19</v>
      </c>
      <c r="H14" s="80"/>
      <c r="I14" s="28"/>
      <c r="J14" s="136"/>
      <c r="K14" s="137"/>
      <c r="L14" s="142"/>
      <c r="M14" s="144"/>
      <c r="N14" s="142"/>
      <c r="O14" s="144"/>
      <c r="P14" s="18"/>
    </row>
    <row r="15" spans="1:17" ht="20.100000000000001" customHeight="1" x14ac:dyDescent="0.2">
      <c r="A15" s="118" t="s">
        <v>6</v>
      </c>
      <c r="B15" s="119"/>
      <c r="C15" s="126" t="str">
        <f>IF(ISNUMBER(D11),IF(D11&gt;8,"PO4 haut, baisser 77271 en tenant compte du PO4 TTH 2",IF(AND(D11&gt;-1,D11&lt;4),"PO4 bas, augmenter 77271 en tenant compte du PO4 TTH 2","")),"")</f>
        <v/>
      </c>
      <c r="D15" s="106"/>
      <c r="E15" s="126" t="str">
        <f>IF(ISNUMBER(F11),IF(F11&gt;8,"PO4 haut, baisser 77271 en tenant compte du PO4 TTH 1",IF(AND(F11&gt;-1,F11&lt;4),"PO4 bas, augmenter 77271 en tenant compte du PO4 TTH 1","")),"")</f>
        <v/>
      </c>
      <c r="F15" s="106"/>
      <c r="G15" s="126" t="str">
        <f>IF(ISNUMBER(H11),IF(H11&gt;8,"PO4 haut, baisser 77271",IF(AND(H11&gt;-1,H11&lt;4),"PO4 bas, augmenter 77271","")),"")</f>
        <v/>
      </c>
      <c r="H15" s="106"/>
      <c r="I15" s="28"/>
      <c r="J15" s="139" t="s">
        <v>37</v>
      </c>
      <c r="K15" s="140"/>
      <c r="L15" s="69"/>
      <c r="M15" s="63"/>
      <c r="N15" s="70"/>
      <c r="O15" s="63"/>
      <c r="P15" s="17"/>
    </row>
    <row r="16" spans="1:17" ht="20.100000000000001" customHeight="1" x14ac:dyDescent="0.2">
      <c r="A16" s="120"/>
      <c r="B16" s="121"/>
      <c r="C16" s="127"/>
      <c r="D16" s="128"/>
      <c r="E16" s="127"/>
      <c r="F16" s="128"/>
      <c r="G16" s="127"/>
      <c r="H16" s="128"/>
      <c r="I16" s="28"/>
      <c r="J16" s="139" t="s">
        <v>36</v>
      </c>
      <c r="K16" s="140"/>
      <c r="L16" s="69"/>
      <c r="M16" s="63"/>
      <c r="N16" s="70"/>
      <c r="O16" s="63"/>
      <c r="P16" s="17"/>
    </row>
    <row r="17" spans="1:16" ht="19.899999999999999" customHeight="1" thickBot="1" x14ac:dyDescent="0.25">
      <c r="A17" s="120"/>
      <c r="B17" s="121"/>
      <c r="C17" s="127"/>
      <c r="D17" s="128"/>
      <c r="E17" s="127"/>
      <c r="F17" s="128"/>
      <c r="G17" s="127"/>
      <c r="H17" s="128"/>
      <c r="I17" s="28"/>
      <c r="J17" s="139" t="s">
        <v>35</v>
      </c>
      <c r="K17" s="153"/>
      <c r="L17" s="77"/>
      <c r="M17" s="78"/>
      <c r="N17" s="70"/>
      <c r="O17" s="78"/>
      <c r="P17" s="17"/>
    </row>
    <row r="18" spans="1:16" ht="19.899999999999999" customHeight="1" thickBot="1" x14ac:dyDescent="0.25">
      <c r="A18" s="122"/>
      <c r="B18" s="123"/>
      <c r="C18" s="129"/>
      <c r="D18" s="108"/>
      <c r="E18" s="129"/>
      <c r="F18" s="108"/>
      <c r="G18" s="129"/>
      <c r="H18" s="108"/>
      <c r="I18" s="28"/>
      <c r="J18" s="145" t="s">
        <v>38</v>
      </c>
      <c r="K18" s="146"/>
      <c r="L18" s="71"/>
      <c r="M18" s="71"/>
      <c r="N18" s="71"/>
      <c r="O18" s="72"/>
      <c r="P18" s="17"/>
    </row>
    <row r="19" spans="1:16" ht="40.15" customHeight="1" x14ac:dyDescent="0.2">
      <c r="A19" s="118" t="s">
        <v>18</v>
      </c>
      <c r="B19" s="119"/>
      <c r="C19" s="126" t="str">
        <f>IF(ISNUMBER(D14),IF(D14&gt;40,"Sulfite haut, baisser 77216 en tenant compte des Sulfites TTH 2",IF(AND(D14&gt;-1,D14&lt;10),"Sulfites bas, augmenter 77216 en tenant compte des Sulfites TTH 2","")),"")</f>
        <v/>
      </c>
      <c r="D19" s="106"/>
      <c r="E19" s="126" t="str">
        <f>IF(ISNUMBER(F14),IF(F14&gt;40,"Sulfite haut, baisser 77216 en tenant compte des Sulfites TTH 1",IF(AND(F14&gt;-1,F14&lt;10),"Sulfites bas, augmenter 77216 en tenant compte des Sulfites TTH 1","")),"")</f>
        <v/>
      </c>
      <c r="F19" s="106"/>
      <c r="G19" s="126" t="str">
        <f>IF(ISNUMBER(H14),IF(H14&gt;40,"Sulfite haut, baisser 77216",IF(AND(H14&gt;-1,H14&lt;10),"Sulfites bas, augmenter 77216","")),"")</f>
        <v/>
      </c>
      <c r="H19" s="106"/>
      <c r="I19" s="16"/>
      <c r="J19" s="73"/>
      <c r="K19" s="73"/>
      <c r="L19" s="73"/>
      <c r="M19" s="73"/>
      <c r="N19" s="73"/>
      <c r="O19" s="74"/>
    </row>
    <row r="20" spans="1:16" s="2" customFormat="1" ht="40.15" customHeight="1" thickBot="1" x14ac:dyDescent="0.25">
      <c r="A20" s="122"/>
      <c r="B20" s="123"/>
      <c r="C20" s="129"/>
      <c r="D20" s="108"/>
      <c r="E20" s="129"/>
      <c r="F20" s="108"/>
      <c r="G20" s="129"/>
      <c r="H20" s="108"/>
      <c r="I20" s="16"/>
      <c r="J20" s="73"/>
      <c r="K20" s="73"/>
      <c r="L20" s="73"/>
      <c r="M20" s="73"/>
      <c r="N20" s="73"/>
      <c r="O20" s="74"/>
    </row>
    <row r="21" spans="1:16" s="2" customFormat="1" ht="40.15" customHeight="1" x14ac:dyDescent="0.2">
      <c r="A21" s="109" t="s">
        <v>12</v>
      </c>
      <c r="B21" s="110"/>
      <c r="C21" s="126" t="str">
        <f>IF(ISNUMBER(D7),IF(D7&gt;500,"Conductivité élevée, augmenter la purge",IF(AND(D7&gt;-1,D7&lt;400),"Conductivité basse, diminuer la purge","")),"")</f>
        <v/>
      </c>
      <c r="D21" s="106"/>
      <c r="E21" s="126" t="str">
        <f>IF(ISNUMBER(F7),IF(F7&gt;500,"Conductivité élevée, augmenter la purge",IF(AND(F7&gt;-1,F7&lt;400),"Conductivité basse, diminuer la purge","")),"")</f>
        <v/>
      </c>
      <c r="F21" s="106"/>
      <c r="G21" s="126" t="str">
        <f>IF(ISNUMBER(H7),IF(H7&gt;500,"Conductivité élevée, augmenter la purge",IF(AND(H7&gt;-1,H7&lt;400),"Conductivité basse, diminuer la purge","")),"")</f>
        <v/>
      </c>
      <c r="H21" s="106"/>
      <c r="I21" s="16"/>
      <c r="J21" s="73"/>
      <c r="K21" s="73"/>
      <c r="L21" s="73"/>
      <c r="M21" s="73"/>
      <c r="N21" s="73"/>
      <c r="O21" s="74"/>
    </row>
    <row r="22" spans="1:16" s="2" customFormat="1" ht="40.15" customHeight="1" thickBot="1" x14ac:dyDescent="0.25">
      <c r="A22" s="111"/>
      <c r="B22" s="112"/>
      <c r="C22" s="129"/>
      <c r="D22" s="108"/>
      <c r="E22" s="129"/>
      <c r="F22" s="108"/>
      <c r="G22" s="129"/>
      <c r="H22" s="108"/>
      <c r="I22" s="16"/>
      <c r="J22" s="73"/>
      <c r="K22" s="73"/>
      <c r="L22" s="73"/>
      <c r="M22" s="73"/>
      <c r="N22" s="73"/>
      <c r="O22" s="74"/>
    </row>
    <row r="23" spans="1:16" s="2" customFormat="1" ht="31.9" customHeight="1" x14ac:dyDescent="0.2">
      <c r="A23" s="14"/>
      <c r="B23" s="14"/>
      <c r="C23" s="14"/>
      <c r="D23" s="14"/>
      <c r="E23" s="14"/>
      <c r="F23" s="14"/>
      <c r="G23" s="14"/>
      <c r="H23" s="14"/>
      <c r="I23" s="81"/>
      <c r="J23" s="71"/>
      <c r="K23" s="71"/>
      <c r="L23" s="71"/>
      <c r="M23" s="71"/>
      <c r="N23" s="71"/>
      <c r="O23" s="71"/>
    </row>
    <row r="24" spans="1:16" s="2" customFormat="1" ht="31.9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s="2" customFormat="1" ht="20.100000000000001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6" s="2" customFormat="1" ht="20.100000000000001" customHeight="1" x14ac:dyDescent="0.2">
      <c r="A26" s="113"/>
      <c r="B26" s="113"/>
      <c r="C26" s="7"/>
      <c r="D26" s="6"/>
      <c r="E26" s="7"/>
      <c r="F26" s="6"/>
      <c r="G26" s="7"/>
      <c r="H26" s="6"/>
      <c r="I26" s="14"/>
      <c r="J26" s="14"/>
      <c r="K26" s="14"/>
      <c r="L26" s="14"/>
      <c r="M26" s="14"/>
      <c r="N26" s="14"/>
      <c r="O26" s="14"/>
    </row>
    <row r="27" spans="1:16" s="2" customFormat="1" ht="20.100000000000001" customHeight="1" x14ac:dyDescent="0.2">
      <c r="A27" s="113"/>
      <c r="B27" s="113"/>
      <c r="C27" s="7"/>
      <c r="D27" s="6"/>
      <c r="E27" s="7"/>
      <c r="F27" s="6"/>
      <c r="G27" s="7"/>
      <c r="H27" s="6"/>
      <c r="I27" s="14"/>
      <c r="J27" s="138"/>
      <c r="K27" s="138"/>
      <c r="L27" s="138"/>
      <c r="M27" s="138"/>
      <c r="N27" s="138"/>
      <c r="O27" s="138"/>
    </row>
    <row r="28" spans="1:16" s="2" customFormat="1" ht="20.100000000000001" customHeight="1" x14ac:dyDescent="0.2">
      <c r="A28" s="113"/>
      <c r="B28" s="113"/>
      <c r="C28" s="7"/>
      <c r="D28" s="6"/>
      <c r="E28" s="7"/>
      <c r="F28" s="6"/>
      <c r="G28" s="7"/>
      <c r="H28" s="6"/>
      <c r="I28" s="6"/>
      <c r="J28" s="147"/>
      <c r="K28" s="147"/>
      <c r="L28" s="149"/>
      <c r="M28" s="149"/>
      <c r="N28" s="147"/>
      <c r="O28" s="147"/>
    </row>
    <row r="29" spans="1:16" s="2" customFormat="1" ht="20.100000000000001" customHeight="1" x14ac:dyDescent="0.2">
      <c r="A29" s="113"/>
      <c r="B29" s="113"/>
      <c r="C29" s="7"/>
      <c r="D29" s="6"/>
      <c r="E29" s="7"/>
      <c r="F29" s="6"/>
      <c r="G29" s="7"/>
      <c r="H29" s="6"/>
      <c r="I29" s="6"/>
      <c r="J29" s="147"/>
      <c r="K29" s="147"/>
      <c r="L29" s="59"/>
      <c r="M29" s="59"/>
      <c r="N29" s="59"/>
      <c r="O29" s="59"/>
    </row>
    <row r="30" spans="1:16" s="2" customFormat="1" ht="20.100000000000001" customHeight="1" x14ac:dyDescent="0.2">
      <c r="A30" s="113"/>
      <c r="B30" s="113"/>
      <c r="C30" s="7"/>
      <c r="D30" s="6"/>
      <c r="E30" s="7"/>
      <c r="F30" s="6"/>
      <c r="G30" s="7"/>
      <c r="H30" s="6"/>
      <c r="I30" s="6"/>
      <c r="J30" s="147"/>
      <c r="K30" s="147"/>
      <c r="L30" s="9"/>
      <c r="M30" s="9"/>
      <c r="N30" s="9"/>
      <c r="O30" s="9"/>
    </row>
    <row r="31" spans="1:16" s="2" customFormat="1" ht="20.100000000000001" customHeight="1" x14ac:dyDescent="0.2">
      <c r="A31" s="113"/>
      <c r="B31" s="113"/>
      <c r="C31" s="7"/>
      <c r="D31" s="6"/>
      <c r="E31" s="7"/>
      <c r="F31" s="6"/>
      <c r="G31" s="7"/>
      <c r="H31" s="6"/>
      <c r="I31" s="6"/>
      <c r="J31" s="147"/>
      <c r="K31" s="147"/>
      <c r="L31" s="9"/>
      <c r="M31" s="9"/>
      <c r="N31" s="9"/>
      <c r="O31" s="9"/>
    </row>
    <row r="32" spans="1:16" s="2" customFormat="1" ht="20.100000000000001" customHeight="1" x14ac:dyDescent="0.2">
      <c r="A32" s="61"/>
      <c r="B32" s="12"/>
      <c r="C32" s="148"/>
      <c r="D32" s="148"/>
      <c r="E32" s="148"/>
      <c r="F32" s="148"/>
      <c r="G32" s="148"/>
      <c r="H32" s="148"/>
      <c r="I32" s="6"/>
      <c r="J32" s="147"/>
      <c r="K32" s="147"/>
      <c r="L32" s="9"/>
      <c r="M32" s="9"/>
      <c r="N32" s="9"/>
      <c r="O32" s="9"/>
    </row>
    <row r="33" spans="1:15" s="2" customFormat="1" ht="20.100000000000001" customHeight="1" x14ac:dyDescent="0.2">
      <c r="A33" s="113"/>
      <c r="B33" s="113"/>
      <c r="C33" s="138"/>
      <c r="D33" s="138"/>
      <c r="E33" s="138"/>
      <c r="F33" s="138"/>
      <c r="G33" s="138"/>
      <c r="H33" s="138"/>
      <c r="I33" s="6"/>
      <c r="J33" s="148"/>
      <c r="K33" s="148"/>
      <c r="L33" s="148"/>
      <c r="M33" s="148"/>
      <c r="N33" s="148"/>
      <c r="O33" s="148"/>
    </row>
    <row r="34" spans="1:15" s="2" customFormat="1" ht="20.100000000000001" customHeight="1" x14ac:dyDescent="0.2">
      <c r="A34" s="113"/>
      <c r="B34" s="113"/>
      <c r="C34" s="59"/>
      <c r="D34" s="59"/>
      <c r="E34" s="59"/>
      <c r="F34" s="59"/>
      <c r="G34" s="59"/>
      <c r="H34" s="59"/>
      <c r="I34" s="61"/>
      <c r="J34" s="60"/>
      <c r="K34" s="26"/>
      <c r="L34" s="60"/>
      <c r="M34" s="26"/>
      <c r="N34" s="60"/>
      <c r="O34" s="26"/>
    </row>
    <row r="35" spans="1:15" s="2" customFormat="1" ht="20.100000000000001" customHeight="1" x14ac:dyDescent="0.2">
      <c r="A35" s="113"/>
      <c r="B35" s="113"/>
      <c r="C35" s="7"/>
      <c r="D35" s="6"/>
      <c r="E35" s="7"/>
      <c r="F35" s="6"/>
      <c r="G35" s="7"/>
      <c r="H35" s="6"/>
      <c r="I35" s="60"/>
      <c r="J35" s="9"/>
      <c r="K35" s="9"/>
      <c r="L35" s="59"/>
      <c r="M35" s="59"/>
      <c r="N35" s="59"/>
      <c r="O35" s="59"/>
    </row>
    <row r="36" spans="1:15" s="2" customFormat="1" ht="20.100000000000001" customHeight="1" x14ac:dyDescent="0.2">
      <c r="A36" s="113"/>
      <c r="B36" s="113"/>
      <c r="C36" s="7"/>
      <c r="D36" s="6"/>
      <c r="E36" s="7"/>
      <c r="F36" s="6"/>
      <c r="G36" s="7"/>
      <c r="H36" s="6"/>
      <c r="I36" s="9"/>
      <c r="J36" s="147"/>
      <c r="K36" s="147"/>
      <c r="L36" s="7"/>
      <c r="M36" s="10"/>
      <c r="N36" s="7"/>
      <c r="O36" s="10"/>
    </row>
    <row r="37" spans="1:15" s="2" customFormat="1" ht="20.100000000000001" customHeight="1" x14ac:dyDescent="0.2">
      <c r="A37" s="113"/>
      <c r="B37" s="113"/>
      <c r="C37" s="7"/>
      <c r="D37" s="6"/>
      <c r="E37" s="7"/>
      <c r="F37" s="6"/>
      <c r="G37" s="7"/>
      <c r="H37" s="6"/>
      <c r="I37" s="6"/>
      <c r="J37" s="147"/>
      <c r="K37" s="147"/>
      <c r="L37" s="7"/>
      <c r="M37" s="10"/>
      <c r="N37" s="7"/>
      <c r="O37" s="10"/>
    </row>
    <row r="38" spans="1:15" s="2" customFormat="1" ht="20.100000000000001" customHeight="1" x14ac:dyDescent="0.2">
      <c r="A38" s="113"/>
      <c r="B38" s="113"/>
      <c r="C38" s="7"/>
      <c r="D38" s="6"/>
      <c r="E38" s="7"/>
      <c r="F38" s="6"/>
      <c r="G38" s="7"/>
      <c r="H38" s="6"/>
      <c r="I38" s="6"/>
      <c r="J38" s="147"/>
      <c r="K38" s="147"/>
      <c r="L38" s="7"/>
      <c r="M38" s="10"/>
      <c r="N38" s="7"/>
      <c r="O38" s="10"/>
    </row>
    <row r="39" spans="1:15" s="2" customFormat="1" ht="20.100000000000001" customHeight="1" x14ac:dyDescent="0.2">
      <c r="A39" s="113"/>
      <c r="B39" s="113"/>
      <c r="C39" s="7"/>
      <c r="D39" s="6"/>
      <c r="E39" s="7"/>
      <c r="F39" s="6"/>
      <c r="G39" s="7"/>
      <c r="H39" s="6"/>
      <c r="I39" s="6"/>
      <c r="J39" s="147"/>
      <c r="K39" s="147"/>
      <c r="L39" s="7"/>
      <c r="M39" s="7"/>
      <c r="N39" s="7"/>
      <c r="O39" s="7"/>
    </row>
    <row r="40" spans="1:15" s="2" customFormat="1" ht="20.100000000000001" customHeight="1" x14ac:dyDescent="0.2">
      <c r="A40" s="113"/>
      <c r="B40" s="113"/>
      <c r="C40" s="7"/>
      <c r="D40" s="6"/>
      <c r="E40" s="7"/>
      <c r="F40" s="6"/>
      <c r="G40" s="7"/>
      <c r="H40" s="6"/>
      <c r="I40" s="6"/>
      <c r="J40" s="11"/>
      <c r="K40" s="11"/>
      <c r="L40" s="11"/>
      <c r="M40" s="11"/>
      <c r="N40" s="11"/>
      <c r="O40" s="6"/>
    </row>
    <row r="41" spans="1:15" s="2" customFormat="1" ht="19.899999999999999" customHeight="1" x14ac:dyDescent="0.2">
      <c r="A41" s="113"/>
      <c r="B41" s="113"/>
      <c r="C41" s="7"/>
      <c r="D41" s="6"/>
      <c r="E41" s="7"/>
      <c r="F41" s="6"/>
      <c r="G41" s="7"/>
      <c r="H41" s="6"/>
      <c r="I41" s="6"/>
      <c r="J41" s="138"/>
      <c r="K41" s="138"/>
      <c r="L41" s="138"/>
      <c r="M41" s="138"/>
      <c r="N41" s="138"/>
      <c r="O41" s="138"/>
    </row>
    <row r="42" spans="1:15" s="8" customFormat="1" ht="15.75" x14ac:dyDescent="0.2">
      <c r="A42" s="113"/>
      <c r="B42" s="113"/>
      <c r="C42" s="7"/>
      <c r="D42" s="6"/>
      <c r="E42" s="7"/>
      <c r="F42" s="6"/>
      <c r="G42" s="7"/>
      <c r="H42" s="6"/>
      <c r="I42" s="6"/>
      <c r="J42" s="147"/>
      <c r="K42" s="147"/>
      <c r="L42" s="149"/>
      <c r="M42" s="149"/>
      <c r="N42" s="147"/>
      <c r="O42" s="147"/>
    </row>
    <row r="43" spans="1:15" s="2" customFormat="1" ht="20.100000000000001" customHeight="1" x14ac:dyDescent="0.2">
      <c r="A43" s="113"/>
      <c r="B43" s="113"/>
      <c r="C43" s="7"/>
      <c r="D43" s="6"/>
      <c r="E43" s="7"/>
      <c r="F43" s="6"/>
      <c r="G43" s="7"/>
      <c r="H43" s="6"/>
      <c r="I43" s="6"/>
      <c r="J43" s="147"/>
      <c r="K43" s="147"/>
      <c r="L43" s="59"/>
      <c r="M43" s="59"/>
      <c r="N43" s="59"/>
      <c r="O43" s="59"/>
    </row>
    <row r="44" spans="1:15" s="2" customFormat="1" ht="20.100000000000001" customHeight="1" x14ac:dyDescent="0.2">
      <c r="A44" s="113"/>
      <c r="B44" s="113"/>
      <c r="C44" s="7"/>
      <c r="D44" s="6"/>
      <c r="E44" s="7"/>
      <c r="F44" s="6"/>
      <c r="G44" s="7"/>
      <c r="H44" s="6"/>
      <c r="I44" s="6"/>
      <c r="J44" s="147"/>
      <c r="K44" s="147"/>
      <c r="L44" s="9"/>
      <c r="M44" s="9"/>
      <c r="N44" s="9"/>
      <c r="O44" s="9"/>
    </row>
    <row r="45" spans="1:15" s="2" customFormat="1" ht="20.100000000000001" customHeight="1" x14ac:dyDescent="0.2">
      <c r="A45" s="113"/>
      <c r="B45" s="113"/>
      <c r="C45" s="7"/>
      <c r="D45" s="6"/>
      <c r="E45" s="7"/>
      <c r="F45" s="6"/>
      <c r="G45" s="7"/>
      <c r="H45" s="6"/>
      <c r="I45" s="6"/>
      <c r="J45" s="147"/>
      <c r="K45" s="147"/>
      <c r="L45" s="9"/>
      <c r="M45" s="9"/>
      <c r="N45" s="9"/>
      <c r="O45" s="9"/>
    </row>
    <row r="46" spans="1:15" s="2" customFormat="1" ht="20.100000000000001" customHeight="1" x14ac:dyDescent="0.2">
      <c r="A46" s="13"/>
      <c r="B46" s="13"/>
      <c r="C46" s="13"/>
      <c r="D46" s="13"/>
      <c r="E46" s="13"/>
      <c r="F46" s="13"/>
      <c r="G46" s="13"/>
      <c r="H46" s="13"/>
      <c r="I46" s="6"/>
      <c r="J46" s="147"/>
      <c r="K46" s="147"/>
      <c r="L46" s="9"/>
      <c r="M46" s="9"/>
      <c r="N46" s="9"/>
      <c r="O46" s="9"/>
    </row>
    <row r="47" spans="1:15" s="2" customFormat="1" ht="20.100000000000001" customHeight="1" x14ac:dyDescent="0.2">
      <c r="A47" s="13"/>
      <c r="B47" s="13"/>
      <c r="C47" s="13"/>
      <c r="D47" s="13"/>
      <c r="E47" s="13"/>
      <c r="F47" s="13"/>
      <c r="G47" s="13"/>
      <c r="H47" s="13"/>
      <c r="I47" s="6"/>
      <c r="J47" s="13"/>
      <c r="K47" s="13"/>
      <c r="L47" s="13"/>
      <c r="M47" s="13"/>
      <c r="N47" s="13"/>
      <c r="O47" s="13"/>
    </row>
    <row r="48" spans="1:15" s="2" customFormat="1" x14ac:dyDescent="0.2">
      <c r="A48" s="1"/>
      <c r="B48" s="1"/>
      <c r="C48" s="1"/>
      <c r="D48" s="1"/>
      <c r="E48" s="1"/>
      <c r="F48" s="1"/>
      <c r="G48" s="1"/>
      <c r="H48" s="1"/>
      <c r="I48" s="13"/>
      <c r="J48" s="13"/>
      <c r="K48" s="13"/>
      <c r="L48" s="13"/>
      <c r="M48" s="13"/>
      <c r="N48" s="13"/>
      <c r="O48" s="13"/>
    </row>
    <row r="49" spans="1:15" s="2" customFormat="1" x14ac:dyDescent="0.2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  <c r="O49" s="1"/>
    </row>
  </sheetData>
  <mergeCells count="83">
    <mergeCell ref="A44:B44"/>
    <mergeCell ref="J44:K44"/>
    <mergeCell ref="A45:B45"/>
    <mergeCell ref="J45:K45"/>
    <mergeCell ref="J46:K46"/>
    <mergeCell ref="A39:B39"/>
    <mergeCell ref="J39:K39"/>
    <mergeCell ref="A40:B40"/>
    <mergeCell ref="A41:B41"/>
    <mergeCell ref="J41:O41"/>
    <mergeCell ref="A42:B42"/>
    <mergeCell ref="J42:K43"/>
    <mergeCell ref="L42:M42"/>
    <mergeCell ref="N42:O42"/>
    <mergeCell ref="A43:B43"/>
    <mergeCell ref="A38:B38"/>
    <mergeCell ref="J38:K38"/>
    <mergeCell ref="A33:B33"/>
    <mergeCell ref="C33:D33"/>
    <mergeCell ref="E33:F33"/>
    <mergeCell ref="G33:H33"/>
    <mergeCell ref="J33:O33"/>
    <mergeCell ref="A34:B34"/>
    <mergeCell ref="A35:B35"/>
    <mergeCell ref="A36:B36"/>
    <mergeCell ref="J36:K36"/>
    <mergeCell ref="A37:B37"/>
    <mergeCell ref="J37:K37"/>
    <mergeCell ref="A30:B30"/>
    <mergeCell ref="J30:K30"/>
    <mergeCell ref="A31:B31"/>
    <mergeCell ref="J31:K31"/>
    <mergeCell ref="C32:H32"/>
    <mergeCell ref="J32:K32"/>
    <mergeCell ref="A26:B26"/>
    <mergeCell ref="A27:B27"/>
    <mergeCell ref="J27:O27"/>
    <mergeCell ref="A28:B28"/>
    <mergeCell ref="J28:K29"/>
    <mergeCell ref="L28:M28"/>
    <mergeCell ref="N28:O28"/>
    <mergeCell ref="A29:B29"/>
    <mergeCell ref="A21:B22"/>
    <mergeCell ref="C21:D22"/>
    <mergeCell ref="E21:F22"/>
    <mergeCell ref="G21:H22"/>
    <mergeCell ref="A19:B20"/>
    <mergeCell ref="C19:D20"/>
    <mergeCell ref="E19:F20"/>
    <mergeCell ref="G19:H20"/>
    <mergeCell ref="A14:B14"/>
    <mergeCell ref="A15:B18"/>
    <mergeCell ref="C15:D18"/>
    <mergeCell ref="E15:F18"/>
    <mergeCell ref="G15:H18"/>
    <mergeCell ref="J15:K15"/>
    <mergeCell ref="J16:K16"/>
    <mergeCell ref="J17:K17"/>
    <mergeCell ref="J18:K18"/>
    <mergeCell ref="L12:M12"/>
    <mergeCell ref="N12:O12"/>
    <mergeCell ref="J13:K14"/>
    <mergeCell ref="L13:L14"/>
    <mergeCell ref="M13:M14"/>
    <mergeCell ref="N13:N14"/>
    <mergeCell ref="O13:O14"/>
    <mergeCell ref="J11:O11"/>
    <mergeCell ref="J3:K3"/>
    <mergeCell ref="L3:M3"/>
    <mergeCell ref="N3:O3"/>
    <mergeCell ref="J5:K5"/>
    <mergeCell ref="J6:K6"/>
    <mergeCell ref="J7:K7"/>
    <mergeCell ref="J8:K8"/>
    <mergeCell ref="L9:M10"/>
    <mergeCell ref="N9:O10"/>
    <mergeCell ref="A1:B1"/>
    <mergeCell ref="C1:H1"/>
    <mergeCell ref="J1:O1"/>
    <mergeCell ref="A2:B2"/>
    <mergeCell ref="C2:D2"/>
    <mergeCell ref="E2:F2"/>
    <mergeCell ref="G2:H2"/>
  </mergeCells>
  <conditionalFormatting sqref="D7">
    <cfRule type="cellIs" dxfId="68" priority="19" operator="lessThan">
      <formula>9.5</formula>
    </cfRule>
  </conditionalFormatting>
  <conditionalFormatting sqref="F7 H7">
    <cfRule type="cellIs" dxfId="67" priority="18" operator="lessThan">
      <formula>9.5</formula>
    </cfRule>
  </conditionalFormatting>
  <conditionalFormatting sqref="D7 F7 H7">
    <cfRule type="cellIs" dxfId="66" priority="17" operator="greaterThan">
      <formula>10.5</formula>
    </cfRule>
  </conditionalFormatting>
  <conditionalFormatting sqref="D6 F6 H6">
    <cfRule type="cellIs" dxfId="65" priority="16" operator="notEqual">
      <formula>0</formula>
    </cfRule>
  </conditionalFormatting>
  <conditionalFormatting sqref="D8 F8 H8">
    <cfRule type="cellIs" dxfId="64" priority="15" operator="notBetween">
      <formula>400</formula>
      <formula>500</formula>
    </cfRule>
  </conditionalFormatting>
  <conditionalFormatting sqref="D12 F12 H12">
    <cfRule type="cellIs" dxfId="63" priority="14" operator="notBetween">
      <formula>4</formula>
      <formula>8</formula>
    </cfRule>
  </conditionalFormatting>
  <conditionalFormatting sqref="D13 F13 H13">
    <cfRule type="cellIs" dxfId="62" priority="13" operator="lessThan">
      <formula>4</formula>
    </cfRule>
  </conditionalFormatting>
  <conditionalFormatting sqref="M5 O5">
    <cfRule type="cellIs" dxfId="61" priority="12" operator="notEqual">
      <formula>0</formula>
    </cfRule>
  </conditionalFormatting>
  <conditionalFormatting sqref="O6 M6">
    <cfRule type="cellIs" dxfId="60" priority="11" operator="notBetween">
      <formula>9.2</formula>
      <formula>9.5</formula>
    </cfRule>
  </conditionalFormatting>
  <conditionalFormatting sqref="M7 O7">
    <cfRule type="cellIs" dxfId="59" priority="10" operator="lessThan">
      <formula>7.5</formula>
    </cfRule>
  </conditionalFormatting>
  <conditionalFormatting sqref="O8 M8">
    <cfRule type="cellIs" dxfId="58" priority="9" operator="greaterThan">
      <formula>0.02</formula>
    </cfRule>
  </conditionalFormatting>
  <conditionalFormatting sqref="D6">
    <cfRule type="cellIs" dxfId="57" priority="8" operator="lessThan">
      <formula>9.5</formula>
    </cfRule>
  </conditionalFormatting>
  <conditionalFormatting sqref="F6 H6">
    <cfRule type="cellIs" dxfId="56" priority="7" operator="lessThan">
      <formula>9.5</formula>
    </cfRule>
  </conditionalFormatting>
  <conditionalFormatting sqref="D6 F6 H6">
    <cfRule type="cellIs" dxfId="55" priority="6" operator="greaterThan">
      <formula>10.5</formula>
    </cfRule>
  </conditionalFormatting>
  <conditionalFormatting sqref="D5 F5 H5">
    <cfRule type="cellIs" dxfId="54" priority="5" operator="notEqual">
      <formula>0</formula>
    </cfRule>
  </conditionalFormatting>
  <conditionalFormatting sqref="D7 F7 H7">
    <cfRule type="cellIs" dxfId="53" priority="4" operator="notBetween">
      <formula>400</formula>
      <formula>500</formula>
    </cfRule>
  </conditionalFormatting>
  <conditionalFormatting sqref="D11 F11 H11">
    <cfRule type="cellIs" dxfId="52" priority="3" operator="notBetween">
      <formula>4</formula>
      <formula>8</formula>
    </cfRule>
  </conditionalFormatting>
  <conditionalFormatting sqref="D12 F12 H12">
    <cfRule type="cellIs" dxfId="51" priority="2" operator="lessThan">
      <formula>4</formula>
    </cfRule>
  </conditionalFormatting>
  <conditionalFormatting sqref="D14 F14 H14">
    <cfRule type="cellIs" dxfId="50" priority="1" operator="notBetween">
      <formula>10</formula>
      <formula>40</formula>
    </cfRule>
  </conditionalFormatting>
  <printOptions horizontalCentered="1" verticalCentered="1"/>
  <pageMargins left="0" right="0" top="1.5748031496062993" bottom="0" header="0" footer="0"/>
  <pageSetup paperSize="9" scale="45" orientation="landscape" copies="2" r:id="rId1"/>
  <headerFooter alignWithMargins="0">
    <oddFooter>&amp;L&amp;"Arial,Italique"&amp;9Créé par Couturier.C&amp;C&amp;F&amp;R&amp;Z&amp;F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11</vt:i4>
      </vt:variant>
    </vt:vector>
  </HeadingPairs>
  <TitlesOfParts>
    <vt:vector size="2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Graph TTH 1</vt:lpstr>
      <vt:lpstr>Graph TTH 2</vt:lpstr>
      <vt:lpstr>Graph I5</vt:lpstr>
      <vt:lpstr>Copie Graph I5</vt:lpstr>
      <vt:lpstr>'1'!Zone_d_impression</vt:lpstr>
      <vt:lpstr>'10'!Zone_d_impression</vt:lpstr>
      <vt:lpstr>'11'!Zone_d_impression</vt:lpstr>
      <vt:lpstr>'2'!Zone_d_impression</vt:lpstr>
      <vt:lpstr>'3'!Zone_d_impression</vt:lpstr>
      <vt:lpstr>'4'!Zone_d_impression</vt:lpstr>
      <vt:lpstr>'5'!Zone_d_impression</vt:lpstr>
      <vt:lpstr>'6'!Zone_d_impression</vt:lpstr>
      <vt:lpstr>'7'!Zone_d_impression</vt:lpstr>
      <vt:lpstr>'8'!Zone_d_impression</vt:lpstr>
      <vt:lpstr>'9'!Zone_d_impression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RENAULT</dc:creator>
  <cp:lastModifiedBy>Jean-Luc Courtin</cp:lastModifiedBy>
  <cp:lastPrinted>2016-10-11T17:43:18Z</cp:lastPrinted>
  <dcterms:created xsi:type="dcterms:W3CDTF">2016-09-22T09:47:43Z</dcterms:created>
  <dcterms:modified xsi:type="dcterms:W3CDTF">2016-10-21T08:31:42Z</dcterms:modified>
</cp:coreProperties>
</file>