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76" yWindow="1068" windowWidth="15120" windowHeight="10560"/>
  </bookViews>
  <sheets>
    <sheet name="DETAIL RESERVATIONS" sheetId="17" r:id="rId1"/>
  </sheets>
  <definedNames>
    <definedName name="_xlnm._FilterDatabase" localSheetId="0" hidden="1">'DETAIL RESERVATIONS'!$A$33:$G$35</definedName>
  </definedNames>
  <calcPr calcId="145621"/>
</workbook>
</file>

<file path=xl/calcChain.xml><?xml version="1.0" encoding="utf-8"?>
<calcChain xmlns="http://schemas.openxmlformats.org/spreadsheetml/2006/main">
  <c r="R7" i="17" l="1"/>
  <c r="R11" i="17"/>
  <c r="R26" i="17"/>
  <c r="R25" i="17"/>
  <c r="R24" i="17"/>
  <c r="R23" i="17"/>
  <c r="R22" i="17"/>
  <c r="R21" i="17"/>
  <c r="R20" i="17"/>
  <c r="R19" i="17"/>
  <c r="R18" i="17"/>
  <c r="R17" i="17"/>
  <c r="R16" i="17"/>
  <c r="R15" i="17"/>
  <c r="R14" i="17"/>
  <c r="R13" i="17"/>
  <c r="R12" i="17"/>
  <c r="R10" i="17"/>
  <c r="R9" i="17"/>
  <c r="R8" i="17"/>
  <c r="R6" i="17"/>
  <c r="R5" i="17"/>
  <c r="R4" i="17"/>
  <c r="X12" i="17" l="1"/>
  <c r="X13" i="17"/>
  <c r="X14" i="17"/>
  <c r="U12" i="17"/>
  <c r="U13" i="17"/>
  <c r="U14" i="17"/>
  <c r="U15" i="17"/>
  <c r="P12" i="17"/>
  <c r="P13" i="17"/>
  <c r="P14" i="17"/>
  <c r="P15" i="17"/>
  <c r="K12" i="17"/>
  <c r="K13" i="17"/>
  <c r="K14" i="17"/>
  <c r="F12" i="17"/>
  <c r="F13" i="17"/>
  <c r="F14" i="17"/>
  <c r="F15" i="17"/>
  <c r="W12" i="17" l="1"/>
  <c r="W13" i="17"/>
  <c r="W14" i="17"/>
  <c r="G57" i="17" l="1"/>
  <c r="Q11" i="17"/>
  <c r="K15" i="17"/>
  <c r="X15" i="17"/>
  <c r="W15" i="17" l="1"/>
  <c r="X22" i="17" l="1"/>
  <c r="X23" i="17"/>
  <c r="U16" i="17"/>
  <c r="U17" i="17"/>
  <c r="U18" i="17"/>
  <c r="U19" i="17"/>
  <c r="U20" i="17"/>
  <c r="U21" i="17"/>
  <c r="U22" i="17"/>
  <c r="U23" i="17"/>
  <c r="U24" i="17"/>
  <c r="P16" i="17"/>
  <c r="P17" i="17"/>
  <c r="P18" i="17"/>
  <c r="P19" i="17"/>
  <c r="P20" i="17"/>
  <c r="P21" i="17"/>
  <c r="P22" i="17"/>
  <c r="P23" i="17"/>
  <c r="K22" i="17"/>
  <c r="K23" i="17"/>
  <c r="F22" i="17"/>
  <c r="F23" i="17"/>
  <c r="X8" i="17"/>
  <c r="U8" i="17"/>
  <c r="P8" i="17"/>
  <c r="K8" i="17"/>
  <c r="F8" i="17"/>
  <c r="X7" i="17"/>
  <c r="U7" i="17"/>
  <c r="P7" i="17"/>
  <c r="K7" i="17"/>
  <c r="F7" i="17"/>
  <c r="X19" i="17"/>
  <c r="K19" i="17"/>
  <c r="F19" i="17"/>
  <c r="X21" i="17"/>
  <c r="K21" i="17"/>
  <c r="F21" i="17"/>
  <c r="X4" i="17"/>
  <c r="X16" i="17"/>
  <c r="K16" i="17"/>
  <c r="F16" i="17"/>
  <c r="X26" i="17"/>
  <c r="X25" i="17"/>
  <c r="X24" i="17"/>
  <c r="X20" i="17"/>
  <c r="X18" i="17"/>
  <c r="X17" i="17"/>
  <c r="X11" i="17"/>
  <c r="X10" i="17"/>
  <c r="X9" i="17"/>
  <c r="X6" i="17"/>
  <c r="X5" i="17"/>
  <c r="U25" i="17"/>
  <c r="U26" i="17"/>
  <c r="P24" i="17"/>
  <c r="P25" i="17"/>
  <c r="P26" i="17"/>
  <c r="K18" i="17"/>
  <c r="K20" i="17"/>
  <c r="K24" i="17"/>
  <c r="K25" i="17"/>
  <c r="K26" i="17"/>
  <c r="F18" i="17"/>
  <c r="F20" i="17"/>
  <c r="F24" i="17"/>
  <c r="F25" i="17"/>
  <c r="F26" i="17"/>
  <c r="K17" i="17"/>
  <c r="F17" i="17"/>
  <c r="U11" i="17"/>
  <c r="P11" i="17"/>
  <c r="K11" i="17"/>
  <c r="F11" i="17"/>
  <c r="U10" i="17"/>
  <c r="P10" i="17"/>
  <c r="K10" i="17"/>
  <c r="F10" i="17"/>
  <c r="U9" i="17"/>
  <c r="P9" i="17"/>
  <c r="K9" i="17"/>
  <c r="F9" i="17"/>
  <c r="U6" i="17"/>
  <c r="P6" i="17"/>
  <c r="K6" i="17"/>
  <c r="F6" i="17"/>
  <c r="U5" i="17"/>
  <c r="P5" i="17"/>
  <c r="K5" i="17"/>
  <c r="F5" i="17"/>
  <c r="U4" i="17"/>
  <c r="P4" i="17"/>
  <c r="K4" i="17"/>
  <c r="F4" i="17"/>
  <c r="W23" i="17" l="1"/>
  <c r="W24" i="17"/>
  <c r="W10" i="17"/>
  <c r="W4" i="17"/>
  <c r="W17" i="17"/>
  <c r="W25" i="17"/>
  <c r="W18" i="17"/>
  <c r="W5" i="17"/>
  <c r="W6" i="17"/>
  <c r="W9" i="17"/>
  <c r="W11" i="17"/>
  <c r="W26" i="17"/>
  <c r="W21" i="17"/>
  <c r="W19" i="17"/>
  <c r="W7" i="17"/>
  <c r="W8" i="17"/>
  <c r="W22" i="17"/>
  <c r="W20" i="17"/>
  <c r="W16" i="17"/>
</calcChain>
</file>

<file path=xl/sharedStrings.xml><?xml version="1.0" encoding="utf-8"?>
<sst xmlns="http://schemas.openxmlformats.org/spreadsheetml/2006/main" count="200" uniqueCount="109">
  <si>
    <t>Q1</t>
  </si>
  <si>
    <t>Q2</t>
  </si>
  <si>
    <t>Q3</t>
  </si>
  <si>
    <t>Q4</t>
  </si>
  <si>
    <t>TOTAL</t>
  </si>
  <si>
    <t>DEC</t>
  </si>
  <si>
    <t>JAN</t>
  </si>
  <si>
    <t>FEV</t>
  </si>
  <si>
    <t>MARS</t>
  </si>
  <si>
    <t>AVRIL</t>
  </si>
  <si>
    <t>MAI</t>
  </si>
  <si>
    <t>JUIN</t>
  </si>
  <si>
    <t>JUIL</t>
  </si>
  <si>
    <t>AOUT</t>
  </si>
  <si>
    <t>SEPT</t>
  </si>
  <si>
    <t>OCT</t>
  </si>
  <si>
    <t>NOV</t>
  </si>
  <si>
    <t>A FLEUR D'EAU</t>
  </si>
  <si>
    <t>AU FIL DES SAISONS</t>
  </si>
  <si>
    <t>COTE BASSIN</t>
  </si>
  <si>
    <t>ESSENCIA</t>
  </si>
  <si>
    <t>IMPRECIS</t>
  </si>
  <si>
    <t>L'AIRIAL DES MERISIERS</t>
  </si>
  <si>
    <t>LE PARC DE CITON</t>
  </si>
  <si>
    <t>LES ALIZES</t>
  </si>
  <si>
    <t>LES VOILES DE LA FAIENCERIE</t>
  </si>
  <si>
    <t>TEREO</t>
  </si>
  <si>
    <t>VILLA ARTE</t>
  </si>
  <si>
    <t>VILLA SERENIS</t>
  </si>
  <si>
    <t>SOFIA</t>
  </si>
  <si>
    <t>BRUTE</t>
  </si>
  <si>
    <t>NETTE</t>
  </si>
  <si>
    <t>LE METROPOLITAIN</t>
  </si>
  <si>
    <t>LE DOMAINE DES TESTERINS</t>
  </si>
  <si>
    <t>OPUS VERDE</t>
  </si>
  <si>
    <t>Désistement 2015</t>
  </si>
  <si>
    <t>LES VILLAS D'OE</t>
  </si>
  <si>
    <t>CŒUR DE CHARTRONS</t>
  </si>
  <si>
    <t>T4</t>
  </si>
  <si>
    <t>T2</t>
  </si>
  <si>
    <t>FAYON/CAMILLERI</t>
  </si>
  <si>
    <t>M067</t>
  </si>
  <si>
    <t>KONNERT</t>
  </si>
  <si>
    <t>M026</t>
  </si>
  <si>
    <t>T5</t>
  </si>
  <si>
    <t>LECREUX</t>
  </si>
  <si>
    <t>M013</t>
  </si>
  <si>
    <t>MIOT</t>
  </si>
  <si>
    <t>M033</t>
  </si>
  <si>
    <t>Mars</t>
  </si>
  <si>
    <t>Fev</t>
  </si>
  <si>
    <t>DARROUSSAT</t>
  </si>
  <si>
    <t>En cours</t>
  </si>
  <si>
    <t>ROQUE</t>
  </si>
  <si>
    <t>M016</t>
  </si>
  <si>
    <t>OUHOCINE</t>
  </si>
  <si>
    <t>M002</t>
  </si>
  <si>
    <t>H302</t>
  </si>
  <si>
    <t>DUCHEMIN</t>
  </si>
  <si>
    <t>M301</t>
  </si>
  <si>
    <t>KERROUMI</t>
  </si>
  <si>
    <t>M063</t>
  </si>
  <si>
    <t>Pool MG</t>
  </si>
  <si>
    <t>M001</t>
  </si>
  <si>
    <t>GUERGOURI</t>
  </si>
  <si>
    <t>M004</t>
  </si>
  <si>
    <t>RUIZ</t>
  </si>
  <si>
    <t>Avril</t>
  </si>
  <si>
    <t>BOGDAN</t>
  </si>
  <si>
    <t>GRAVILLON</t>
  </si>
  <si>
    <t>K301</t>
  </si>
  <si>
    <t>Mai</t>
  </si>
  <si>
    <t>POLLICINO</t>
  </si>
  <si>
    <t>H301</t>
  </si>
  <si>
    <t>ESQUISS</t>
  </si>
  <si>
    <t xml:space="preserve">T3 </t>
  </si>
  <si>
    <t>L2</t>
  </si>
  <si>
    <t>STELLA VERDE</t>
  </si>
  <si>
    <t>NAJID</t>
  </si>
  <si>
    <t>RIVEO</t>
  </si>
  <si>
    <t>LES JARDINS D'ARTICA</t>
  </si>
  <si>
    <t>A5A24</t>
  </si>
  <si>
    <t>HUGUET</t>
  </si>
  <si>
    <t>Juillet</t>
  </si>
  <si>
    <t>A1C62</t>
  </si>
  <si>
    <t>BARRIERE</t>
  </si>
  <si>
    <t>SANCHEZ OLIVAR</t>
  </si>
  <si>
    <t>Pool ASH</t>
  </si>
  <si>
    <t>FALGA</t>
  </si>
  <si>
    <t>M034</t>
  </si>
  <si>
    <t>LC</t>
  </si>
  <si>
    <t>PROENCA</t>
  </si>
  <si>
    <t>ROULAND</t>
  </si>
  <si>
    <t>M003</t>
  </si>
  <si>
    <t>M066</t>
  </si>
  <si>
    <t>Aout</t>
  </si>
  <si>
    <t>LE TRIPTYC</t>
  </si>
  <si>
    <t>PICOT</t>
  </si>
  <si>
    <t>Célia M3</t>
  </si>
  <si>
    <t>A1LC1</t>
  </si>
  <si>
    <t>Septembre</t>
  </si>
  <si>
    <t>VIARD</t>
  </si>
  <si>
    <t>LEYRAT</t>
  </si>
  <si>
    <t>M14</t>
  </si>
  <si>
    <t>B2 BIS 106</t>
  </si>
  <si>
    <t>LE CLOS DE LA CHARTREUSE</t>
  </si>
  <si>
    <t>CAGNIN</t>
  </si>
  <si>
    <t>CALBRIX</t>
  </si>
  <si>
    <t>Octobre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</si>
</sst>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dd/mm/yy;@"/>
  </numFmts>
  <fonts count="10" x14ac:knownFonts="1">
    <font>
      <sz val="11"/>
      <color theme="1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4" fillId="0" borderId="0" xfId="0" applyNumberFormat="1" applyFont="1"/>
    <xf numFmtId="0" fontId="1" fillId="0" borderId="0" xfId="0" applyNumberFormat="1" applyFont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4" fillId="5" borderId="1" xfId="0" applyNumberFormat="1" applyFont="1" applyFill="1" applyBorder="1"/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/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/>
    <xf numFmtId="0" fontId="1" fillId="0" borderId="0" xfId="0" applyNumberFormat="1" applyFont="1" applyFill="1"/>
    <xf numFmtId="0" fontId="1" fillId="0" borderId="0" xfId="0" applyNumberFormat="1" applyFont="1" applyFill="1" applyAlignment="1">
      <alignment horizontal="center" vertical="center"/>
    </xf>
    <xf numFmtId="0" fontId="4" fillId="6" borderId="0" xfId="0" applyNumberFormat="1" applyFont="1" applyFill="1" applyAlignment="1">
      <alignment horizontal="center" vertical="center"/>
    </xf>
    <xf numFmtId="0" fontId="6" fillId="7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center"/>
    </xf>
    <xf numFmtId="165" fontId="6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165" fontId="5" fillId="7" borderId="1" xfId="0" applyNumberFormat="1" applyFont="1" applyFill="1" applyBorder="1" applyAlignment="1">
      <alignment horizontal="center" vertical="center"/>
    </xf>
    <xf numFmtId="0" fontId="4" fillId="7" borderId="1" xfId="0" applyNumberFormat="1" applyFont="1" applyFill="1" applyBorder="1"/>
    <xf numFmtId="0" fontId="4" fillId="7" borderId="1" xfId="0" applyNumberFormat="1" applyFont="1" applyFill="1" applyBorder="1" applyAlignment="1">
      <alignment horizontal="center" vertical="center"/>
    </xf>
    <xf numFmtId="0" fontId="7" fillId="0" borderId="0" xfId="0" applyNumberFormat="1" applyFont="1"/>
    <xf numFmtId="0" fontId="6" fillId="8" borderId="0" xfId="0" applyFont="1" applyFill="1" applyBorder="1" applyAlignment="1">
      <alignment horizontal="center" vertical="center"/>
    </xf>
    <xf numFmtId="0" fontId="5" fillId="7" borderId="1" xfId="0" applyNumberFormat="1" applyFont="1" applyFill="1" applyBorder="1"/>
    <xf numFmtId="0" fontId="5" fillId="7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6" fillId="7" borderId="1" xfId="0" applyNumberFormat="1" applyFont="1" applyFill="1" applyBorder="1"/>
    <xf numFmtId="0" fontId="6" fillId="7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/>
    <xf numFmtId="0" fontId="6" fillId="0" borderId="0" xfId="0" applyNumberFormat="1" applyFont="1" applyFill="1" applyAlignment="1">
      <alignment horizontal="center" vertical="center"/>
    </xf>
    <xf numFmtId="0" fontId="2" fillId="4" borderId="5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6" fillId="7" borderId="2" xfId="0" applyFont="1" applyFill="1" applyBorder="1" applyAlignment="1">
      <alignment horizontal="left" vertical="center"/>
    </xf>
    <xf numFmtId="0" fontId="6" fillId="7" borderId="2" xfId="0" applyFont="1" applyFill="1" applyBorder="1" applyAlignment="1">
      <alignment horizontal="center" vertical="center"/>
    </xf>
    <xf numFmtId="165" fontId="6" fillId="7" borderId="2" xfId="0" applyNumberFormat="1" applyFont="1" applyFill="1" applyBorder="1" applyAlignment="1">
      <alignment horizontal="center" vertical="center"/>
    </xf>
    <xf numFmtId="0" fontId="4" fillId="7" borderId="2" xfId="0" applyNumberFormat="1" applyFont="1" applyFill="1" applyBorder="1"/>
    <xf numFmtId="0" fontId="4" fillId="7" borderId="2" xfId="0" applyNumberFormat="1" applyFont="1" applyFill="1" applyBorder="1" applyAlignment="1">
      <alignment horizontal="center" vertical="center"/>
    </xf>
    <xf numFmtId="164" fontId="6" fillId="7" borderId="2" xfId="0" applyNumberFormat="1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center" vertical="center"/>
    </xf>
    <xf numFmtId="165" fontId="6" fillId="7" borderId="13" xfId="0" applyNumberFormat="1" applyFont="1" applyFill="1" applyBorder="1" applyAlignment="1">
      <alignment horizontal="center" vertical="center"/>
    </xf>
    <xf numFmtId="0" fontId="4" fillId="7" borderId="13" xfId="0" applyNumberFormat="1" applyFont="1" applyFill="1" applyBorder="1"/>
    <xf numFmtId="0" fontId="4" fillId="7" borderId="13" xfId="0" applyNumberFormat="1" applyFont="1" applyFill="1" applyBorder="1" applyAlignment="1">
      <alignment horizontal="center" vertical="center"/>
    </xf>
    <xf numFmtId="164" fontId="6" fillId="7" borderId="13" xfId="0" applyNumberFormat="1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left" vertical="center"/>
    </xf>
    <xf numFmtId="0" fontId="5" fillId="7" borderId="13" xfId="0" applyFont="1" applyFill="1" applyBorder="1" applyAlignment="1">
      <alignment horizontal="center" vertical="center"/>
    </xf>
    <xf numFmtId="165" fontId="5" fillId="7" borderId="13" xfId="0" applyNumberFormat="1" applyFont="1" applyFill="1" applyBorder="1" applyAlignment="1">
      <alignment horizontal="center" vertical="center"/>
    </xf>
    <xf numFmtId="0" fontId="5" fillId="7" borderId="13" xfId="0" applyNumberFormat="1" applyFont="1" applyFill="1" applyBorder="1"/>
    <xf numFmtId="0" fontId="5" fillId="7" borderId="13" xfId="0" applyNumberFormat="1" applyFont="1" applyFill="1" applyBorder="1" applyAlignment="1">
      <alignment horizontal="center" vertical="center"/>
    </xf>
    <xf numFmtId="0" fontId="6" fillId="7" borderId="2" xfId="0" applyNumberFormat="1" applyFont="1" applyFill="1" applyBorder="1"/>
    <xf numFmtId="0" fontId="6" fillId="7" borderId="2" xfId="0" applyNumberFormat="1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left" vertical="center"/>
    </xf>
    <xf numFmtId="0" fontId="6" fillId="7" borderId="6" xfId="0" applyFont="1" applyFill="1" applyBorder="1" applyAlignment="1">
      <alignment horizontal="center" vertical="center"/>
    </xf>
    <xf numFmtId="165" fontId="6" fillId="7" borderId="6" xfId="0" applyNumberFormat="1" applyFont="1" applyFill="1" applyBorder="1" applyAlignment="1">
      <alignment horizontal="center" vertical="center"/>
    </xf>
    <xf numFmtId="0" fontId="4" fillId="7" borderId="6" xfId="0" applyNumberFormat="1" applyFont="1" applyFill="1" applyBorder="1"/>
    <xf numFmtId="0" fontId="4" fillId="7" borderId="6" xfId="0" applyNumberFormat="1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left" vertical="center" indent="2"/>
    </xf>
    <xf numFmtId="0" fontId="9" fillId="8" borderId="0" xfId="0" applyFont="1" applyFill="1" applyBorder="1" applyAlignment="1">
      <alignment horizontal="left" vertical="center"/>
    </xf>
    <xf numFmtId="0" fontId="6" fillId="9" borderId="2" xfId="0" applyNumberFormat="1" applyFont="1" applyFill="1" applyBorder="1" applyAlignment="1">
      <alignment horizontal="center" vertical="center"/>
    </xf>
    <xf numFmtId="0" fontId="2" fillId="4" borderId="3" xfId="0" applyNumberFormat="1" applyFont="1" applyFill="1" applyBorder="1" applyAlignment="1">
      <alignment horizontal="center"/>
    </xf>
    <xf numFmtId="0" fontId="2" fillId="4" borderId="5" xfId="0" applyNumberFormat="1" applyFont="1" applyFill="1" applyBorder="1" applyAlignment="1">
      <alignment horizontal="center"/>
    </xf>
    <xf numFmtId="0" fontId="2" fillId="4" borderId="12" xfId="0" applyNumberFormat="1" applyFont="1" applyFill="1" applyBorder="1" applyAlignment="1">
      <alignment horizontal="center"/>
    </xf>
    <xf numFmtId="0" fontId="2" fillId="4" borderId="7" xfId="0" applyNumberFormat="1" applyFont="1" applyFill="1" applyBorder="1" applyAlignment="1">
      <alignment horizontal="center"/>
    </xf>
    <xf numFmtId="0" fontId="4" fillId="5" borderId="2" xfId="0" applyNumberFormat="1" applyFont="1" applyFill="1" applyBorder="1" applyAlignment="1">
      <alignment horizontal="center" vertical="center"/>
    </xf>
    <xf numFmtId="0" fontId="4" fillId="5" borderId="11" xfId="0" applyNumberFormat="1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  <color rgb="FFCCC0DA"/>
      <color rgb="FF003F5E"/>
      <color rgb="FFC5D9F1"/>
      <color rgb="FFCCECFF"/>
      <color rgb="FF009EE0"/>
      <color rgb="FFCC99FF"/>
      <color rgb="FFE2007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Z60"/>
  <sheetViews>
    <sheetView tabSelected="1" workbookViewId="0">
      <selection activeCell="B23" sqref="B23"/>
    </sheetView>
  </sheetViews>
  <sheetFormatPr baseColWidth="10" defaultColWidth="11.44140625" defaultRowHeight="15.6" x14ac:dyDescent="0.3"/>
  <cols>
    <col min="1" max="1" width="24.21875" style="3" bestFit="1" customWidth="1"/>
    <col min="2" max="2" width="29.109375" style="3" bestFit="1" customWidth="1"/>
    <col min="3" max="3" width="15.21875" style="3" customWidth="1"/>
    <col min="4" max="4" width="8.6640625" style="3" customWidth="1"/>
    <col min="5" max="5" width="11.109375" style="3" bestFit="1" customWidth="1"/>
    <col min="6" max="6" width="9.33203125" style="3" bestFit="1" customWidth="1"/>
    <col min="7" max="22" width="8.6640625" style="3" customWidth="1"/>
    <col min="23" max="24" width="8.6640625" style="11" customWidth="1"/>
    <col min="25" max="25" width="18.33203125" style="4" bestFit="1" customWidth="1"/>
    <col min="26" max="16384" width="11.44140625" style="3"/>
  </cols>
  <sheetData>
    <row r="1" spans="1:26" x14ac:dyDescent="0.3">
      <c r="B1" s="4"/>
      <c r="C1" s="85" t="s">
        <v>0</v>
      </c>
      <c r="D1" s="86"/>
      <c r="E1" s="86"/>
      <c r="F1" s="86"/>
      <c r="G1" s="87"/>
      <c r="H1" s="85" t="s">
        <v>1</v>
      </c>
      <c r="I1" s="86"/>
      <c r="J1" s="86"/>
      <c r="K1" s="86"/>
      <c r="L1" s="87"/>
      <c r="M1" s="85" t="s">
        <v>2</v>
      </c>
      <c r="N1" s="86"/>
      <c r="O1" s="86"/>
      <c r="P1" s="86"/>
      <c r="Q1" s="87"/>
      <c r="R1" s="81" t="s">
        <v>3</v>
      </c>
      <c r="S1" s="88"/>
      <c r="T1" s="88"/>
      <c r="U1" s="88"/>
      <c r="V1" s="82"/>
      <c r="W1" s="81" t="s">
        <v>4</v>
      </c>
      <c r="X1" s="82"/>
      <c r="Y1" s="78" t="s">
        <v>35</v>
      </c>
      <c r="Z1" s="13"/>
    </row>
    <row r="2" spans="1:26" x14ac:dyDescent="0.3">
      <c r="B2" s="12"/>
      <c r="C2" s="7" t="s">
        <v>5</v>
      </c>
      <c r="D2" s="6" t="s">
        <v>6</v>
      </c>
      <c r="E2" s="6" t="s">
        <v>7</v>
      </c>
      <c r="F2" s="71" t="s">
        <v>4</v>
      </c>
      <c r="G2" s="72"/>
      <c r="H2" s="6" t="s">
        <v>8</v>
      </c>
      <c r="I2" s="6" t="s">
        <v>9</v>
      </c>
      <c r="J2" s="6" t="s">
        <v>10</v>
      </c>
      <c r="K2" s="71" t="s">
        <v>4</v>
      </c>
      <c r="L2" s="72"/>
      <c r="M2" s="7" t="s">
        <v>11</v>
      </c>
      <c r="N2" s="7" t="s">
        <v>12</v>
      </c>
      <c r="O2" s="7" t="s">
        <v>13</v>
      </c>
      <c r="P2" s="71" t="s">
        <v>4</v>
      </c>
      <c r="Q2" s="72"/>
      <c r="R2" s="7" t="s">
        <v>14</v>
      </c>
      <c r="S2" s="7" t="s">
        <v>15</v>
      </c>
      <c r="T2" s="7" t="s">
        <v>16</v>
      </c>
      <c r="U2" s="73" t="s">
        <v>4</v>
      </c>
      <c r="V2" s="74"/>
      <c r="W2" s="83"/>
      <c r="X2" s="84"/>
      <c r="Y2" s="79"/>
      <c r="Z2" s="13"/>
    </row>
    <row r="3" spans="1:26" x14ac:dyDescent="0.3">
      <c r="B3" s="5"/>
      <c r="C3" s="6"/>
      <c r="D3" s="6"/>
      <c r="E3" s="6"/>
      <c r="F3" s="8" t="s">
        <v>30</v>
      </c>
      <c r="G3" s="40" t="s">
        <v>31</v>
      </c>
      <c r="H3" s="6"/>
      <c r="I3" s="6"/>
      <c r="J3" s="6"/>
      <c r="K3" s="8" t="s">
        <v>30</v>
      </c>
      <c r="L3" s="40" t="s">
        <v>31</v>
      </c>
      <c r="M3" s="7"/>
      <c r="N3" s="7"/>
      <c r="O3" s="7"/>
      <c r="P3" s="8" t="s">
        <v>30</v>
      </c>
      <c r="Q3" s="40" t="s">
        <v>31</v>
      </c>
      <c r="R3" s="7"/>
      <c r="S3" s="7"/>
      <c r="T3" s="7"/>
      <c r="U3" s="8" t="s">
        <v>30</v>
      </c>
      <c r="V3" s="40" t="s">
        <v>31</v>
      </c>
      <c r="W3" s="8" t="s">
        <v>30</v>
      </c>
      <c r="X3" s="8" t="s">
        <v>31</v>
      </c>
      <c r="Y3" s="80"/>
    </row>
    <row r="4" spans="1:26" x14ac:dyDescent="0.3">
      <c r="A4" s="75" t="s">
        <v>29</v>
      </c>
      <c r="B4" s="9" t="s">
        <v>17</v>
      </c>
      <c r="C4" s="1"/>
      <c r="D4" s="1"/>
      <c r="E4" s="1"/>
      <c r="F4" s="41">
        <f>E4+D4+C4</f>
        <v>0</v>
      </c>
      <c r="G4" s="41"/>
      <c r="H4" s="1"/>
      <c r="I4" s="1"/>
      <c r="J4" s="1"/>
      <c r="K4" s="41">
        <f t="shared" ref="K4:K26" si="0">J4+I4+H4</f>
        <v>0</v>
      </c>
      <c r="L4" s="41"/>
      <c r="M4" s="1"/>
      <c r="N4" s="1"/>
      <c r="O4" s="1"/>
      <c r="P4" s="41">
        <f>O4+N4+M4</f>
        <v>0</v>
      </c>
      <c r="Q4" s="41"/>
      <c r="R4" s="70">
        <f>COUNTIF(A28:A56,"A FLEUR D'EAU")</f>
        <v>0</v>
      </c>
      <c r="S4" s="1"/>
      <c r="T4" s="1"/>
      <c r="U4" s="41">
        <f>T4+S4+R4</f>
        <v>0</v>
      </c>
      <c r="V4" s="41"/>
      <c r="W4" s="42">
        <f t="shared" ref="W4:X26" si="1">U4+P4+K4+F4</f>
        <v>0</v>
      </c>
      <c r="X4" s="14">
        <f t="shared" si="1"/>
        <v>0</v>
      </c>
      <c r="Y4" s="10"/>
    </row>
    <row r="5" spans="1:26" x14ac:dyDescent="0.3">
      <c r="A5" s="76"/>
      <c r="B5" s="9" t="s">
        <v>18</v>
      </c>
      <c r="C5" s="1"/>
      <c r="D5" s="1"/>
      <c r="E5" s="1"/>
      <c r="F5" s="41">
        <f t="shared" ref="F5:F16" si="2">E5+D5+C5</f>
        <v>0</v>
      </c>
      <c r="G5" s="41"/>
      <c r="H5" s="1"/>
      <c r="I5" s="1"/>
      <c r="J5" s="1"/>
      <c r="K5" s="41">
        <f t="shared" si="0"/>
        <v>0</v>
      </c>
      <c r="L5" s="41"/>
      <c r="M5" s="1"/>
      <c r="N5" s="1"/>
      <c r="O5" s="1"/>
      <c r="P5" s="41">
        <f t="shared" ref="P5:P23" si="3">O5+N5+M5</f>
        <v>0</v>
      </c>
      <c r="Q5" s="41"/>
      <c r="R5" s="70">
        <f>COUNTIF(A28:A56,"AU FIL DES SAISONS")</f>
        <v>0</v>
      </c>
      <c r="S5" s="1"/>
      <c r="T5" s="1"/>
      <c r="U5" s="41">
        <f t="shared" ref="U5:U24" si="4">T5+S5+R5</f>
        <v>0</v>
      </c>
      <c r="V5" s="41"/>
      <c r="W5" s="42">
        <f t="shared" si="1"/>
        <v>0</v>
      </c>
      <c r="X5" s="14">
        <f t="shared" si="1"/>
        <v>0</v>
      </c>
      <c r="Y5" s="10"/>
    </row>
    <row r="6" spans="1:26" x14ac:dyDescent="0.3">
      <c r="A6" s="76"/>
      <c r="B6" s="9" t="s">
        <v>19</v>
      </c>
      <c r="C6" s="1"/>
      <c r="D6" s="1"/>
      <c r="E6" s="1"/>
      <c r="F6" s="41">
        <f t="shared" si="2"/>
        <v>0</v>
      </c>
      <c r="G6" s="41"/>
      <c r="H6" s="1"/>
      <c r="I6" s="1"/>
      <c r="J6" s="1"/>
      <c r="K6" s="41">
        <f t="shared" si="0"/>
        <v>0</v>
      </c>
      <c r="L6" s="41"/>
      <c r="M6" s="1"/>
      <c r="N6" s="1"/>
      <c r="O6" s="1"/>
      <c r="P6" s="41">
        <f t="shared" si="3"/>
        <v>0</v>
      </c>
      <c r="Q6" s="41"/>
      <c r="R6" s="70">
        <f>COUNTIF(A28:A56,"COTE BASSIN")</f>
        <v>0</v>
      </c>
      <c r="S6" s="1"/>
      <c r="T6" s="1"/>
      <c r="U6" s="41">
        <f t="shared" si="4"/>
        <v>0</v>
      </c>
      <c r="V6" s="41"/>
      <c r="W6" s="42">
        <f t="shared" si="1"/>
        <v>0</v>
      </c>
      <c r="X6" s="14">
        <f t="shared" si="1"/>
        <v>0</v>
      </c>
      <c r="Y6" s="10"/>
    </row>
    <row r="7" spans="1:26" x14ac:dyDescent="0.3">
      <c r="A7" s="76"/>
      <c r="B7" s="9" t="s">
        <v>37</v>
      </c>
      <c r="C7" s="1"/>
      <c r="D7" s="1"/>
      <c r="E7" s="1"/>
      <c r="F7" s="41">
        <f t="shared" si="2"/>
        <v>0</v>
      </c>
      <c r="G7" s="41"/>
      <c r="H7" s="1"/>
      <c r="I7" s="1"/>
      <c r="J7" s="1"/>
      <c r="K7" s="41">
        <f t="shared" si="0"/>
        <v>0</v>
      </c>
      <c r="L7" s="41"/>
      <c r="M7" s="1"/>
      <c r="N7" s="1"/>
      <c r="O7" s="1">
        <v>1</v>
      </c>
      <c r="P7" s="41">
        <f t="shared" si="3"/>
        <v>1</v>
      </c>
      <c r="Q7" s="41">
        <v>1</v>
      </c>
      <c r="R7" s="70">
        <f>COUNTIF(A28:A56,"CŒUR DE CHARTRONS")</f>
        <v>1</v>
      </c>
      <c r="S7" s="1"/>
      <c r="T7" s="1"/>
      <c r="U7" s="41">
        <f t="shared" si="4"/>
        <v>1</v>
      </c>
      <c r="V7" s="41"/>
      <c r="W7" s="42">
        <f t="shared" si="1"/>
        <v>2</v>
      </c>
      <c r="X7" s="14">
        <f t="shared" si="1"/>
        <v>1</v>
      </c>
      <c r="Y7" s="10"/>
    </row>
    <row r="8" spans="1:26" x14ac:dyDescent="0.3">
      <c r="A8" s="76"/>
      <c r="B8" s="9" t="s">
        <v>74</v>
      </c>
      <c r="C8" s="1"/>
      <c r="D8" s="1"/>
      <c r="E8" s="1"/>
      <c r="F8" s="41">
        <f t="shared" si="2"/>
        <v>0</v>
      </c>
      <c r="G8" s="41"/>
      <c r="H8" s="1"/>
      <c r="I8" s="1"/>
      <c r="J8" s="1"/>
      <c r="K8" s="41">
        <f t="shared" si="0"/>
        <v>0</v>
      </c>
      <c r="L8" s="41"/>
      <c r="M8" s="1"/>
      <c r="N8" s="1"/>
      <c r="O8" s="1"/>
      <c r="P8" s="41">
        <f t="shared" si="3"/>
        <v>0</v>
      </c>
      <c r="Q8" s="41"/>
      <c r="R8" s="70">
        <f>COUNTIF(A28:A56,"ESQUISS")</f>
        <v>0</v>
      </c>
      <c r="S8" s="1"/>
      <c r="T8" s="1"/>
      <c r="U8" s="41">
        <f t="shared" si="4"/>
        <v>0</v>
      </c>
      <c r="V8" s="41"/>
      <c r="W8" s="42">
        <f t="shared" si="1"/>
        <v>0</v>
      </c>
      <c r="X8" s="14">
        <f t="shared" si="1"/>
        <v>0</v>
      </c>
      <c r="Y8" s="10"/>
    </row>
    <row r="9" spans="1:26" x14ac:dyDescent="0.3">
      <c r="A9" s="76"/>
      <c r="B9" s="9" t="s">
        <v>20</v>
      </c>
      <c r="C9" s="1"/>
      <c r="D9" s="1"/>
      <c r="E9" s="1"/>
      <c r="F9" s="41">
        <f t="shared" si="2"/>
        <v>0</v>
      </c>
      <c r="G9" s="41"/>
      <c r="H9" s="1"/>
      <c r="I9" s="1"/>
      <c r="J9" s="1"/>
      <c r="K9" s="41">
        <f t="shared" si="0"/>
        <v>0</v>
      </c>
      <c r="L9" s="41"/>
      <c r="M9" s="1"/>
      <c r="N9" s="1">
        <v>0.5</v>
      </c>
      <c r="O9" s="1"/>
      <c r="P9" s="41">
        <f t="shared" si="3"/>
        <v>0.5</v>
      </c>
      <c r="Q9" s="41">
        <v>0.5</v>
      </c>
      <c r="R9" s="70">
        <f>COUNTIF(A28:A56,"ESSENCIA")-0.5</f>
        <v>0.5</v>
      </c>
      <c r="S9" s="1"/>
      <c r="T9" s="1"/>
      <c r="U9" s="41">
        <f t="shared" si="4"/>
        <v>0.5</v>
      </c>
      <c r="V9" s="41"/>
      <c r="W9" s="42">
        <f t="shared" si="1"/>
        <v>1</v>
      </c>
      <c r="X9" s="14">
        <f t="shared" si="1"/>
        <v>0.5</v>
      </c>
      <c r="Y9" s="10"/>
    </row>
    <row r="10" spans="1:26" x14ac:dyDescent="0.3">
      <c r="A10" s="76"/>
      <c r="B10" s="9" t="s">
        <v>21</v>
      </c>
      <c r="C10" s="1"/>
      <c r="D10" s="1"/>
      <c r="E10" s="1"/>
      <c r="F10" s="41">
        <f t="shared" si="2"/>
        <v>0</v>
      </c>
      <c r="G10" s="41"/>
      <c r="H10" s="1"/>
      <c r="I10" s="1"/>
      <c r="J10" s="1"/>
      <c r="K10" s="41">
        <f t="shared" si="0"/>
        <v>0</v>
      </c>
      <c r="L10" s="41"/>
      <c r="M10" s="1"/>
      <c r="N10" s="1"/>
      <c r="O10" s="1"/>
      <c r="P10" s="41">
        <f t="shared" si="3"/>
        <v>0</v>
      </c>
      <c r="Q10" s="41"/>
      <c r="R10" s="70">
        <f>COUNTIF(A28:A56,"IMPRECIS")</f>
        <v>0</v>
      </c>
      <c r="S10" s="1"/>
      <c r="T10" s="1"/>
      <c r="U10" s="41">
        <f t="shared" si="4"/>
        <v>0</v>
      </c>
      <c r="V10" s="41"/>
      <c r="W10" s="42">
        <f t="shared" si="1"/>
        <v>0</v>
      </c>
      <c r="X10" s="14">
        <f t="shared" si="1"/>
        <v>0</v>
      </c>
      <c r="Y10" s="10"/>
    </row>
    <row r="11" spans="1:26" x14ac:dyDescent="0.3">
      <c r="A11" s="76"/>
      <c r="B11" s="9" t="s">
        <v>22</v>
      </c>
      <c r="C11" s="1"/>
      <c r="D11" s="1"/>
      <c r="E11" s="1">
        <v>2.5</v>
      </c>
      <c r="F11" s="41">
        <f t="shared" si="2"/>
        <v>2.5</v>
      </c>
      <c r="G11" s="41">
        <v>2.5</v>
      </c>
      <c r="H11" s="1">
        <v>3.5</v>
      </c>
      <c r="I11" s="1">
        <v>1.5</v>
      </c>
      <c r="J11" s="1"/>
      <c r="K11" s="41">
        <f t="shared" si="0"/>
        <v>5</v>
      </c>
      <c r="L11" s="41">
        <v>4</v>
      </c>
      <c r="M11" s="1"/>
      <c r="N11" s="1">
        <v>1</v>
      </c>
      <c r="O11" s="1">
        <v>3</v>
      </c>
      <c r="P11" s="41">
        <f t="shared" si="3"/>
        <v>4</v>
      </c>
      <c r="Q11" s="41" t="e">
        <f>#REF!</f>
        <v>#REF!</v>
      </c>
      <c r="R11" s="70">
        <f>COUNTIF(A28:A56,"L'AIRIAL DES MERISIERS")-1</f>
        <v>13</v>
      </c>
      <c r="S11" s="1"/>
      <c r="T11" s="1"/>
      <c r="U11" s="41">
        <f t="shared" si="4"/>
        <v>13</v>
      </c>
      <c r="V11" s="41"/>
      <c r="W11" s="42">
        <f t="shared" si="1"/>
        <v>24.5</v>
      </c>
      <c r="X11" s="14" t="e">
        <f t="shared" si="1"/>
        <v>#REF!</v>
      </c>
      <c r="Y11" s="10"/>
    </row>
    <row r="12" spans="1:26" x14ac:dyDescent="0.3">
      <c r="A12" s="76"/>
      <c r="B12" s="9" t="s">
        <v>105</v>
      </c>
      <c r="C12" s="1"/>
      <c r="D12" s="1"/>
      <c r="E12" s="1"/>
      <c r="F12" s="41">
        <f t="shared" si="2"/>
        <v>0</v>
      </c>
      <c r="G12" s="41"/>
      <c r="H12" s="1"/>
      <c r="I12" s="1"/>
      <c r="J12" s="1"/>
      <c r="K12" s="41">
        <f t="shared" si="0"/>
        <v>0</v>
      </c>
      <c r="L12" s="41"/>
      <c r="M12" s="1"/>
      <c r="N12" s="1"/>
      <c r="O12" s="1"/>
      <c r="P12" s="41">
        <f t="shared" si="3"/>
        <v>0</v>
      </c>
      <c r="Q12" s="41"/>
      <c r="R12" s="70">
        <f>COUNTIF(A28:A56,"LE CLOS DE LA CHARTREUSE")</f>
        <v>0</v>
      </c>
      <c r="S12" s="1"/>
      <c r="T12" s="1"/>
      <c r="U12" s="41">
        <f t="shared" si="4"/>
        <v>0</v>
      </c>
      <c r="V12" s="41"/>
      <c r="W12" s="42">
        <f t="shared" ref="W12:W14" si="5">U12+P12+K12+F12</f>
        <v>0</v>
      </c>
      <c r="X12" s="14">
        <f t="shared" ref="X12:X14" si="6">V12+Q12+L12+G12</f>
        <v>0</v>
      </c>
      <c r="Y12" s="10"/>
    </row>
    <row r="13" spans="1:26" x14ac:dyDescent="0.3">
      <c r="A13" s="76"/>
      <c r="B13" s="9" t="s">
        <v>33</v>
      </c>
      <c r="C13" s="1"/>
      <c r="D13" s="1"/>
      <c r="E13" s="1"/>
      <c r="F13" s="41">
        <f t="shared" si="2"/>
        <v>0</v>
      </c>
      <c r="G13" s="41"/>
      <c r="H13" s="1"/>
      <c r="I13" s="1"/>
      <c r="J13" s="1"/>
      <c r="K13" s="41">
        <f t="shared" si="0"/>
        <v>0</v>
      </c>
      <c r="L13" s="41"/>
      <c r="M13" s="1"/>
      <c r="N13" s="1"/>
      <c r="O13" s="1"/>
      <c r="P13" s="41">
        <f t="shared" si="3"/>
        <v>0</v>
      </c>
      <c r="Q13" s="41"/>
      <c r="R13" s="70">
        <f>COUNTIF(A28:A56,"LE DOMAINE DES TESTERINS")</f>
        <v>0</v>
      </c>
      <c r="S13" s="1"/>
      <c r="T13" s="1"/>
      <c r="U13" s="41">
        <f t="shared" si="4"/>
        <v>0</v>
      </c>
      <c r="V13" s="41"/>
      <c r="W13" s="42">
        <f t="shared" si="5"/>
        <v>0</v>
      </c>
      <c r="X13" s="14">
        <f t="shared" si="6"/>
        <v>0</v>
      </c>
      <c r="Y13" s="10"/>
    </row>
    <row r="14" spans="1:26" x14ac:dyDescent="0.3">
      <c r="A14" s="76"/>
      <c r="B14" s="9" t="s">
        <v>96</v>
      </c>
      <c r="C14" s="1"/>
      <c r="D14" s="1"/>
      <c r="E14" s="1"/>
      <c r="F14" s="41">
        <f t="shared" si="2"/>
        <v>0</v>
      </c>
      <c r="G14" s="41"/>
      <c r="H14" s="1"/>
      <c r="I14" s="1"/>
      <c r="J14" s="1"/>
      <c r="K14" s="41">
        <f t="shared" si="0"/>
        <v>0</v>
      </c>
      <c r="L14" s="41"/>
      <c r="M14" s="1"/>
      <c r="N14" s="1"/>
      <c r="O14" s="1"/>
      <c r="P14" s="41">
        <f t="shared" si="3"/>
        <v>0</v>
      </c>
      <c r="Q14" s="41"/>
      <c r="R14" s="70">
        <f>COUNTIF(A28:A56,"LE TRIPTYK")</f>
        <v>0</v>
      </c>
      <c r="S14" s="1"/>
      <c r="T14" s="1"/>
      <c r="U14" s="41">
        <f t="shared" si="4"/>
        <v>0</v>
      </c>
      <c r="V14" s="41"/>
      <c r="W14" s="42">
        <f t="shared" si="5"/>
        <v>0</v>
      </c>
      <c r="X14" s="14">
        <f t="shared" si="6"/>
        <v>0</v>
      </c>
      <c r="Y14" s="10"/>
    </row>
    <row r="15" spans="1:26" x14ac:dyDescent="0.3">
      <c r="A15" s="76"/>
      <c r="B15" s="9" t="s">
        <v>80</v>
      </c>
      <c r="C15" s="1"/>
      <c r="D15" s="1"/>
      <c r="E15" s="1"/>
      <c r="F15" s="41">
        <f t="shared" si="2"/>
        <v>0</v>
      </c>
      <c r="G15" s="41"/>
      <c r="H15" s="1"/>
      <c r="I15" s="1"/>
      <c r="J15" s="1"/>
      <c r="K15" s="41">
        <f t="shared" ref="K15" si="7">J15+I15+H15</f>
        <v>0</v>
      </c>
      <c r="L15" s="41"/>
      <c r="M15" s="1"/>
      <c r="N15" s="1"/>
      <c r="O15" s="1"/>
      <c r="P15" s="41">
        <f t="shared" si="3"/>
        <v>0</v>
      </c>
      <c r="Q15" s="41"/>
      <c r="R15" s="70">
        <f>COUNTIF(A28:A56,"LES JARDINS D'ARTICA")</f>
        <v>0</v>
      </c>
      <c r="S15" s="1"/>
      <c r="T15" s="1"/>
      <c r="U15" s="41">
        <f t="shared" si="4"/>
        <v>0</v>
      </c>
      <c r="V15" s="41"/>
      <c r="W15" s="42">
        <f t="shared" ref="W15" si="8">U15+P15+K15+F15</f>
        <v>0</v>
      </c>
      <c r="X15" s="14">
        <f t="shared" ref="X15" si="9">V15+Q15+L15+G15</f>
        <v>0</v>
      </c>
      <c r="Y15" s="10"/>
    </row>
    <row r="16" spans="1:26" x14ac:dyDescent="0.3">
      <c r="A16" s="76"/>
      <c r="B16" s="9" t="s">
        <v>32</v>
      </c>
      <c r="C16" s="1"/>
      <c r="D16" s="1"/>
      <c r="E16" s="1"/>
      <c r="F16" s="41">
        <f t="shared" si="2"/>
        <v>0</v>
      </c>
      <c r="G16" s="41"/>
      <c r="H16" s="1"/>
      <c r="I16" s="1"/>
      <c r="J16" s="1"/>
      <c r="K16" s="41">
        <f t="shared" si="0"/>
        <v>0</v>
      </c>
      <c r="L16" s="41"/>
      <c r="M16" s="1"/>
      <c r="N16" s="1"/>
      <c r="O16" s="1"/>
      <c r="P16" s="41">
        <f t="shared" si="3"/>
        <v>0</v>
      </c>
      <c r="Q16" s="41"/>
      <c r="R16" s="70">
        <f>COUNTIF(A28:A56,"LE METROPOLITAIN")</f>
        <v>0</v>
      </c>
      <c r="S16" s="1"/>
      <c r="T16" s="1"/>
      <c r="U16" s="41">
        <f t="shared" si="4"/>
        <v>0</v>
      </c>
      <c r="V16" s="41"/>
      <c r="W16" s="42">
        <f t="shared" si="1"/>
        <v>0</v>
      </c>
      <c r="X16" s="14">
        <f t="shared" si="1"/>
        <v>0</v>
      </c>
      <c r="Y16" s="10"/>
    </row>
    <row r="17" spans="1:25" x14ac:dyDescent="0.3">
      <c r="A17" s="76"/>
      <c r="B17" s="9" t="s">
        <v>23</v>
      </c>
      <c r="C17" s="1"/>
      <c r="D17" s="1"/>
      <c r="E17" s="1"/>
      <c r="F17" s="41">
        <f>E17+D17+C17</f>
        <v>0</v>
      </c>
      <c r="G17" s="41"/>
      <c r="H17" s="1"/>
      <c r="I17" s="1"/>
      <c r="J17" s="1"/>
      <c r="K17" s="41">
        <f t="shared" si="0"/>
        <v>0</v>
      </c>
      <c r="L17" s="41"/>
      <c r="M17" s="1"/>
      <c r="N17" s="1"/>
      <c r="O17" s="1"/>
      <c r="P17" s="41">
        <f t="shared" si="3"/>
        <v>0</v>
      </c>
      <c r="Q17" s="41"/>
      <c r="R17" s="70">
        <f>COUNTIF(A28:A56,"LE PARC DE CITON")</f>
        <v>0</v>
      </c>
      <c r="S17" s="1"/>
      <c r="T17" s="1"/>
      <c r="U17" s="41">
        <f t="shared" si="4"/>
        <v>0</v>
      </c>
      <c r="V17" s="41"/>
      <c r="W17" s="42">
        <f t="shared" si="1"/>
        <v>0</v>
      </c>
      <c r="X17" s="14">
        <f t="shared" si="1"/>
        <v>0</v>
      </c>
      <c r="Y17" s="10"/>
    </row>
    <row r="18" spans="1:25" x14ac:dyDescent="0.3">
      <c r="A18" s="76"/>
      <c r="B18" s="9" t="s">
        <v>24</v>
      </c>
      <c r="C18" s="1"/>
      <c r="D18" s="1"/>
      <c r="E18" s="1"/>
      <c r="F18" s="41">
        <f t="shared" ref="F18:F26" si="10">E18+D18+C18</f>
        <v>0</v>
      </c>
      <c r="G18" s="41"/>
      <c r="H18" s="1"/>
      <c r="I18" s="1"/>
      <c r="J18" s="1"/>
      <c r="K18" s="41">
        <f t="shared" si="0"/>
        <v>0</v>
      </c>
      <c r="L18" s="41"/>
      <c r="M18" s="1"/>
      <c r="N18" s="1"/>
      <c r="O18" s="1"/>
      <c r="P18" s="41">
        <f t="shared" si="3"/>
        <v>0</v>
      </c>
      <c r="Q18" s="41"/>
      <c r="R18" s="70">
        <f>COUNTIF(A28:A56,"LES ALIZES")</f>
        <v>0</v>
      </c>
      <c r="S18" s="1"/>
      <c r="T18" s="1"/>
      <c r="U18" s="41">
        <f t="shared" si="4"/>
        <v>0</v>
      </c>
      <c r="V18" s="41"/>
      <c r="W18" s="42">
        <f t="shared" si="1"/>
        <v>0</v>
      </c>
      <c r="X18" s="14">
        <f t="shared" si="1"/>
        <v>0</v>
      </c>
      <c r="Y18" s="10"/>
    </row>
    <row r="19" spans="1:25" x14ac:dyDescent="0.3">
      <c r="A19" s="76"/>
      <c r="B19" s="9" t="s">
        <v>36</v>
      </c>
      <c r="C19" s="1"/>
      <c r="D19" s="1"/>
      <c r="E19" s="1"/>
      <c r="F19" s="41">
        <f t="shared" si="10"/>
        <v>0</v>
      </c>
      <c r="G19" s="41"/>
      <c r="H19" s="1"/>
      <c r="I19" s="1"/>
      <c r="J19" s="1"/>
      <c r="K19" s="41">
        <f t="shared" si="0"/>
        <v>0</v>
      </c>
      <c r="L19" s="41"/>
      <c r="M19" s="1"/>
      <c r="N19" s="1"/>
      <c r="O19" s="1"/>
      <c r="P19" s="41">
        <f t="shared" si="3"/>
        <v>0</v>
      </c>
      <c r="Q19" s="41"/>
      <c r="R19" s="70">
        <f>COUNTIF(A28:A56,"LES VILLAS D'OE")</f>
        <v>0</v>
      </c>
      <c r="S19" s="1"/>
      <c r="T19" s="1"/>
      <c r="U19" s="41">
        <f t="shared" si="4"/>
        <v>0</v>
      </c>
      <c r="V19" s="41"/>
      <c r="W19" s="42">
        <f t="shared" si="1"/>
        <v>0</v>
      </c>
      <c r="X19" s="14">
        <f t="shared" si="1"/>
        <v>0</v>
      </c>
      <c r="Y19" s="10"/>
    </row>
    <row r="20" spans="1:25" x14ac:dyDescent="0.3">
      <c r="A20" s="76"/>
      <c r="B20" s="9" t="s">
        <v>25</v>
      </c>
      <c r="C20" s="1"/>
      <c r="D20" s="1"/>
      <c r="E20" s="1"/>
      <c r="F20" s="41">
        <f t="shared" si="10"/>
        <v>0</v>
      </c>
      <c r="G20" s="41"/>
      <c r="H20" s="1"/>
      <c r="I20" s="1"/>
      <c r="J20" s="1"/>
      <c r="K20" s="41">
        <f t="shared" si="0"/>
        <v>0</v>
      </c>
      <c r="L20" s="41"/>
      <c r="M20" s="1"/>
      <c r="N20" s="1"/>
      <c r="O20" s="1"/>
      <c r="P20" s="41">
        <f t="shared" si="3"/>
        <v>0</v>
      </c>
      <c r="Q20" s="41"/>
      <c r="R20" s="70">
        <f>COUNTIF(A28:A56,"LES VOILES DE LA FAIENCERIE")</f>
        <v>0</v>
      </c>
      <c r="S20" s="1"/>
      <c r="T20" s="1"/>
      <c r="U20" s="41">
        <f t="shared" si="4"/>
        <v>0</v>
      </c>
      <c r="V20" s="41"/>
      <c r="W20" s="42">
        <f t="shared" si="1"/>
        <v>0</v>
      </c>
      <c r="X20" s="14">
        <f t="shared" si="1"/>
        <v>0</v>
      </c>
      <c r="Y20" s="10"/>
    </row>
    <row r="21" spans="1:25" x14ac:dyDescent="0.3">
      <c r="A21" s="76"/>
      <c r="B21" s="9" t="s">
        <v>34</v>
      </c>
      <c r="C21" s="1"/>
      <c r="D21" s="1"/>
      <c r="E21" s="1"/>
      <c r="F21" s="41">
        <f t="shared" si="10"/>
        <v>0</v>
      </c>
      <c r="G21" s="41"/>
      <c r="H21" s="1">
        <v>1</v>
      </c>
      <c r="I21" s="1">
        <v>1</v>
      </c>
      <c r="J21" s="35">
        <v>2</v>
      </c>
      <c r="K21" s="41">
        <f t="shared" si="0"/>
        <v>4</v>
      </c>
      <c r="L21" s="41">
        <v>4</v>
      </c>
      <c r="M21" s="2"/>
      <c r="N21" s="1"/>
      <c r="O21" s="1"/>
      <c r="P21" s="41">
        <f t="shared" si="3"/>
        <v>0</v>
      </c>
      <c r="Q21" s="41">
        <v>-1</v>
      </c>
      <c r="R21" s="70">
        <f>COUNTIF(A28:A56,"OPUS VERDE")-1</f>
        <v>3</v>
      </c>
      <c r="S21" s="1"/>
      <c r="T21" s="1"/>
      <c r="U21" s="41">
        <f t="shared" si="4"/>
        <v>3</v>
      </c>
      <c r="V21" s="41"/>
      <c r="W21" s="42">
        <f t="shared" si="1"/>
        <v>7</v>
      </c>
      <c r="X21" s="14">
        <f t="shared" si="1"/>
        <v>3</v>
      </c>
      <c r="Y21" s="10"/>
    </row>
    <row r="22" spans="1:25" x14ac:dyDescent="0.3">
      <c r="A22" s="76"/>
      <c r="B22" s="9" t="s">
        <v>79</v>
      </c>
      <c r="C22" s="1"/>
      <c r="D22" s="1"/>
      <c r="E22" s="1"/>
      <c r="F22" s="41">
        <f t="shared" si="10"/>
        <v>0</v>
      </c>
      <c r="G22" s="41"/>
      <c r="H22" s="1"/>
      <c r="I22" s="1"/>
      <c r="J22" s="35"/>
      <c r="K22" s="41">
        <f t="shared" si="0"/>
        <v>0</v>
      </c>
      <c r="L22" s="41"/>
      <c r="M22" s="35"/>
      <c r="N22" s="1">
        <v>3</v>
      </c>
      <c r="O22" s="1"/>
      <c r="P22" s="41">
        <f t="shared" si="3"/>
        <v>3</v>
      </c>
      <c r="Q22" s="41">
        <v>2</v>
      </c>
      <c r="R22" s="70">
        <f>COUNTIF(A28:A56,"RIVEO")</f>
        <v>4</v>
      </c>
      <c r="S22" s="1"/>
      <c r="T22" s="1"/>
      <c r="U22" s="41">
        <f t="shared" si="4"/>
        <v>4</v>
      </c>
      <c r="V22" s="41"/>
      <c r="W22" s="42">
        <f t="shared" si="1"/>
        <v>7</v>
      </c>
      <c r="X22" s="14">
        <f t="shared" si="1"/>
        <v>2</v>
      </c>
      <c r="Y22" s="10"/>
    </row>
    <row r="23" spans="1:25" x14ac:dyDescent="0.3">
      <c r="A23" s="76"/>
      <c r="B23" s="9" t="s">
        <v>77</v>
      </c>
      <c r="C23" s="1"/>
      <c r="D23" s="1"/>
      <c r="E23" s="1"/>
      <c r="F23" s="41">
        <f t="shared" si="10"/>
        <v>0</v>
      </c>
      <c r="G23" s="41"/>
      <c r="H23" s="1"/>
      <c r="I23" s="1"/>
      <c r="J23" s="35"/>
      <c r="K23" s="41">
        <f t="shared" si="0"/>
        <v>0</v>
      </c>
      <c r="L23" s="41"/>
      <c r="M23" s="35"/>
      <c r="N23" s="1">
        <v>2</v>
      </c>
      <c r="O23" s="1"/>
      <c r="P23" s="41">
        <f t="shared" si="3"/>
        <v>2</v>
      </c>
      <c r="Q23" s="41">
        <v>2</v>
      </c>
      <c r="R23" s="70">
        <f>COUNTIF(A28:A56,"STELLA VERDE")</f>
        <v>2</v>
      </c>
      <c r="S23" s="1"/>
      <c r="T23" s="1"/>
      <c r="U23" s="41">
        <f t="shared" si="4"/>
        <v>2</v>
      </c>
      <c r="V23" s="41"/>
      <c r="W23" s="42">
        <f t="shared" si="1"/>
        <v>4</v>
      </c>
      <c r="X23" s="14">
        <f t="shared" si="1"/>
        <v>2</v>
      </c>
      <c r="Y23" s="10"/>
    </row>
    <row r="24" spans="1:25" x14ac:dyDescent="0.3">
      <c r="A24" s="76"/>
      <c r="B24" s="9" t="s">
        <v>26</v>
      </c>
      <c r="C24" s="1"/>
      <c r="D24" s="1"/>
      <c r="E24" s="1"/>
      <c r="F24" s="41">
        <f t="shared" si="10"/>
        <v>0</v>
      </c>
      <c r="G24" s="41"/>
      <c r="H24" s="2"/>
      <c r="I24" s="1"/>
      <c r="J24" s="1"/>
      <c r="K24" s="41">
        <f t="shared" si="0"/>
        <v>0</v>
      </c>
      <c r="L24" s="41"/>
      <c r="M24" s="1"/>
      <c r="N24" s="1"/>
      <c r="O24" s="1"/>
      <c r="P24" s="41">
        <f t="shared" ref="P24:P26" si="11">O24+N24+M24</f>
        <v>0</v>
      </c>
      <c r="Q24" s="41"/>
      <c r="R24" s="70">
        <f>COUNTIF(A28:A56,"TEREO")</f>
        <v>0</v>
      </c>
      <c r="S24" s="1"/>
      <c r="T24" s="1"/>
      <c r="U24" s="41">
        <f t="shared" si="4"/>
        <v>0</v>
      </c>
      <c r="V24" s="41"/>
      <c r="W24" s="42">
        <f t="shared" si="1"/>
        <v>0</v>
      </c>
      <c r="X24" s="14">
        <f t="shared" si="1"/>
        <v>0</v>
      </c>
      <c r="Y24" s="10"/>
    </row>
    <row r="25" spans="1:25" x14ac:dyDescent="0.3">
      <c r="A25" s="76"/>
      <c r="B25" s="9" t="s">
        <v>27</v>
      </c>
      <c r="C25" s="1"/>
      <c r="D25" s="1"/>
      <c r="E25" s="1"/>
      <c r="F25" s="41">
        <f t="shared" si="10"/>
        <v>0</v>
      </c>
      <c r="G25" s="41"/>
      <c r="H25" s="1"/>
      <c r="I25" s="1"/>
      <c r="J25" s="1"/>
      <c r="K25" s="41">
        <f t="shared" si="0"/>
        <v>0</v>
      </c>
      <c r="L25" s="41"/>
      <c r="M25" s="1"/>
      <c r="N25" s="1"/>
      <c r="O25" s="1"/>
      <c r="P25" s="41">
        <f t="shared" si="11"/>
        <v>0</v>
      </c>
      <c r="Q25" s="41"/>
      <c r="R25" s="70">
        <f>COUNTIF(A28:A56,"VILLA ARTE")</f>
        <v>0</v>
      </c>
      <c r="S25" s="1"/>
      <c r="T25" s="1"/>
      <c r="U25" s="41">
        <f t="shared" ref="U25:U26" si="12">T25+S25+R25</f>
        <v>0</v>
      </c>
      <c r="V25" s="41"/>
      <c r="W25" s="42">
        <f t="shared" si="1"/>
        <v>0</v>
      </c>
      <c r="X25" s="14">
        <f t="shared" si="1"/>
        <v>0</v>
      </c>
      <c r="Y25" s="10"/>
    </row>
    <row r="26" spans="1:25" x14ac:dyDescent="0.3">
      <c r="A26" s="77"/>
      <c r="B26" s="9" t="s">
        <v>28</v>
      </c>
      <c r="C26" s="1"/>
      <c r="D26" s="1"/>
      <c r="E26" s="1"/>
      <c r="F26" s="41">
        <f t="shared" si="10"/>
        <v>0</v>
      </c>
      <c r="G26" s="41"/>
      <c r="H26" s="1"/>
      <c r="I26" s="1"/>
      <c r="J26" s="1"/>
      <c r="K26" s="41">
        <f t="shared" si="0"/>
        <v>0</v>
      </c>
      <c r="L26" s="41"/>
      <c r="M26" s="1"/>
      <c r="N26" s="1"/>
      <c r="O26" s="1"/>
      <c r="P26" s="41">
        <f t="shared" si="11"/>
        <v>0</v>
      </c>
      <c r="Q26" s="41"/>
      <c r="R26" s="70">
        <f>COUNTIF(A28:A56,"VILLA SERENIS")</f>
        <v>0</v>
      </c>
      <c r="S26" s="1"/>
      <c r="T26" s="1"/>
      <c r="U26" s="41">
        <f t="shared" si="12"/>
        <v>0</v>
      </c>
      <c r="V26" s="41"/>
      <c r="W26" s="42">
        <f t="shared" si="1"/>
        <v>0</v>
      </c>
      <c r="X26" s="14">
        <f t="shared" si="1"/>
        <v>0</v>
      </c>
      <c r="Y26" s="10"/>
    </row>
    <row r="27" spans="1:25" x14ac:dyDescent="0.3">
      <c r="A27" s="31" t="s">
        <v>29</v>
      </c>
    </row>
    <row r="28" spans="1:25" x14ac:dyDescent="0.3">
      <c r="A28" s="26" t="s">
        <v>22</v>
      </c>
      <c r="B28" s="27" t="s">
        <v>45</v>
      </c>
      <c r="C28" s="27" t="s">
        <v>46</v>
      </c>
      <c r="D28" s="27" t="s">
        <v>38</v>
      </c>
      <c r="E28" s="28" t="s">
        <v>50</v>
      </c>
      <c r="F28" s="33"/>
      <c r="G28" s="30"/>
      <c r="P28" s="11"/>
      <c r="Q28" s="11"/>
      <c r="R28" s="4"/>
      <c r="W28" s="3"/>
      <c r="X28" s="3"/>
      <c r="Y28" s="3"/>
    </row>
    <row r="29" spans="1:25" x14ac:dyDescent="0.3">
      <c r="A29" s="22" t="s">
        <v>22</v>
      </c>
      <c r="B29" s="23" t="s">
        <v>42</v>
      </c>
      <c r="C29" s="23" t="s">
        <v>43</v>
      </c>
      <c r="D29" s="23" t="s">
        <v>44</v>
      </c>
      <c r="E29" s="24" t="s">
        <v>50</v>
      </c>
      <c r="F29" s="29"/>
      <c r="G29" s="30">
        <v>1</v>
      </c>
      <c r="P29" s="11"/>
      <c r="Q29" s="11"/>
      <c r="R29" s="4"/>
      <c r="W29" s="3"/>
      <c r="X29" s="3"/>
      <c r="Y29" s="3"/>
    </row>
    <row r="30" spans="1:25" ht="16.2" thickBot="1" x14ac:dyDescent="0.35">
      <c r="A30" s="44" t="s">
        <v>22</v>
      </c>
      <c r="B30" s="45" t="s">
        <v>40</v>
      </c>
      <c r="C30" s="45" t="s">
        <v>41</v>
      </c>
      <c r="D30" s="45" t="s">
        <v>38</v>
      </c>
      <c r="E30" s="46" t="s">
        <v>50</v>
      </c>
      <c r="F30" s="47" t="s">
        <v>62</v>
      </c>
      <c r="G30" s="48">
        <v>0.5</v>
      </c>
      <c r="P30" s="11"/>
      <c r="Q30" s="11"/>
      <c r="R30" s="4"/>
      <c r="W30" s="3"/>
      <c r="X30" s="3"/>
      <c r="Y30" s="3"/>
    </row>
    <row r="31" spans="1:25" ht="16.2" thickTop="1" x14ac:dyDescent="0.3">
      <c r="A31" s="50" t="s">
        <v>22</v>
      </c>
      <c r="B31" s="51" t="s">
        <v>64</v>
      </c>
      <c r="C31" s="51" t="s">
        <v>63</v>
      </c>
      <c r="D31" s="51" t="s">
        <v>44</v>
      </c>
      <c r="E31" s="55" t="s">
        <v>49</v>
      </c>
      <c r="F31" s="53"/>
      <c r="G31" s="54">
        <v>1</v>
      </c>
      <c r="H31" s="18"/>
      <c r="I31" s="18"/>
      <c r="J31" s="18"/>
      <c r="K31" s="18"/>
      <c r="L31" s="18"/>
      <c r="M31" s="18"/>
      <c r="N31" s="18"/>
      <c r="O31" s="18"/>
      <c r="P31" s="43"/>
      <c r="Q31" s="19"/>
      <c r="R31" s="20"/>
      <c r="S31" s="18"/>
      <c r="T31" s="18"/>
      <c r="U31" s="18"/>
      <c r="V31" s="18"/>
      <c r="W31" s="18"/>
      <c r="X31" s="18"/>
      <c r="Y31" s="18"/>
    </row>
    <row r="32" spans="1:25" x14ac:dyDescent="0.3">
      <c r="A32" s="63" t="s">
        <v>22</v>
      </c>
      <c r="B32" s="64" t="s">
        <v>55</v>
      </c>
      <c r="C32" s="64" t="s">
        <v>56</v>
      </c>
      <c r="D32" s="64" t="s">
        <v>38</v>
      </c>
      <c r="E32" s="65" t="s">
        <v>49</v>
      </c>
      <c r="F32" s="66"/>
      <c r="G32" s="67">
        <v>1</v>
      </c>
      <c r="P32" s="11"/>
      <c r="Q32" s="11"/>
      <c r="R32" s="4"/>
      <c r="W32" s="3"/>
      <c r="X32" s="3"/>
      <c r="Y32" s="3"/>
    </row>
    <row r="33" spans="1:25" x14ac:dyDescent="0.3">
      <c r="A33" s="63" t="s">
        <v>22</v>
      </c>
      <c r="B33" s="64" t="s">
        <v>47</v>
      </c>
      <c r="C33" s="64" t="s">
        <v>48</v>
      </c>
      <c r="D33" s="64" t="s">
        <v>38</v>
      </c>
      <c r="E33" s="65" t="s">
        <v>49</v>
      </c>
      <c r="F33" s="66" t="s">
        <v>62</v>
      </c>
      <c r="G33" s="67">
        <v>0.5</v>
      </c>
      <c r="P33" s="11"/>
      <c r="Q33" s="11"/>
      <c r="R33" s="4"/>
      <c r="W33" s="3"/>
      <c r="X33" s="3"/>
      <c r="Y33" s="3"/>
    </row>
    <row r="34" spans="1:25" x14ac:dyDescent="0.3">
      <c r="A34" s="22" t="s">
        <v>22</v>
      </c>
      <c r="B34" s="23" t="s">
        <v>60</v>
      </c>
      <c r="C34" s="23" t="s">
        <v>61</v>
      </c>
      <c r="D34" s="23" t="s">
        <v>38</v>
      </c>
      <c r="E34" s="25" t="s">
        <v>49</v>
      </c>
      <c r="F34" s="29"/>
      <c r="G34" s="30">
        <v>1</v>
      </c>
      <c r="P34" s="11"/>
      <c r="Q34" s="11"/>
      <c r="R34" s="4"/>
      <c r="W34" s="3"/>
      <c r="X34" s="3"/>
      <c r="Y34" s="3"/>
    </row>
    <row r="35" spans="1:25" s="18" customFormat="1" ht="16.2" thickBot="1" x14ac:dyDescent="0.35">
      <c r="A35" s="44" t="s">
        <v>34</v>
      </c>
      <c r="B35" s="45" t="s">
        <v>55</v>
      </c>
      <c r="C35" s="45" t="s">
        <v>57</v>
      </c>
      <c r="D35" s="45" t="s">
        <v>39</v>
      </c>
      <c r="E35" s="49" t="s">
        <v>49</v>
      </c>
      <c r="F35" s="47"/>
      <c r="G35" s="48">
        <v>1</v>
      </c>
      <c r="P35" s="43"/>
      <c r="Q35" s="19"/>
      <c r="R35" s="20"/>
    </row>
    <row r="36" spans="1:25" ht="16.2" thickTop="1" x14ac:dyDescent="0.3">
      <c r="A36" s="50" t="s">
        <v>22</v>
      </c>
      <c r="B36" s="51" t="s">
        <v>66</v>
      </c>
      <c r="C36" s="51" t="s">
        <v>65</v>
      </c>
      <c r="D36" s="51" t="s">
        <v>44</v>
      </c>
      <c r="E36" s="55" t="s">
        <v>67</v>
      </c>
      <c r="F36" s="53" t="s">
        <v>62</v>
      </c>
      <c r="G36" s="54">
        <v>0.5</v>
      </c>
      <c r="H36" s="18"/>
      <c r="I36" s="18"/>
      <c r="J36" s="18"/>
      <c r="K36" s="18"/>
      <c r="L36" s="18"/>
      <c r="M36" s="18"/>
      <c r="N36" s="18"/>
      <c r="O36" s="18"/>
      <c r="P36" s="19"/>
      <c r="Q36" s="19"/>
      <c r="R36" s="20"/>
      <c r="S36" s="18"/>
      <c r="T36" s="18"/>
      <c r="U36" s="18"/>
      <c r="V36" s="18"/>
      <c r="W36" s="18"/>
      <c r="X36" s="18"/>
      <c r="Y36" s="18"/>
    </row>
    <row r="37" spans="1:25" x14ac:dyDescent="0.3">
      <c r="A37" s="22" t="s">
        <v>22</v>
      </c>
      <c r="B37" s="23" t="s">
        <v>53</v>
      </c>
      <c r="C37" s="23" t="s">
        <v>54</v>
      </c>
      <c r="D37" s="23" t="s">
        <v>38</v>
      </c>
      <c r="E37" s="24" t="s">
        <v>67</v>
      </c>
      <c r="F37" s="29"/>
      <c r="G37" s="30">
        <v>1</v>
      </c>
      <c r="H37" s="18"/>
      <c r="I37" s="18"/>
      <c r="P37" s="11"/>
      <c r="Q37" s="11"/>
      <c r="R37" s="4"/>
      <c r="W37" s="3"/>
      <c r="X37" s="3"/>
      <c r="Y37" s="3"/>
    </row>
    <row r="38" spans="1:25" ht="16.2" thickBot="1" x14ac:dyDescent="0.35">
      <c r="A38" s="44" t="s">
        <v>34</v>
      </c>
      <c r="B38" s="45" t="s">
        <v>58</v>
      </c>
      <c r="C38" s="45" t="s">
        <v>59</v>
      </c>
      <c r="D38" s="45" t="s">
        <v>38</v>
      </c>
      <c r="E38" s="46" t="s">
        <v>67</v>
      </c>
      <c r="F38" s="47"/>
      <c r="G38" s="48">
        <v>1</v>
      </c>
      <c r="H38" s="18"/>
      <c r="I38" s="18"/>
      <c r="P38" s="11"/>
      <c r="Q38" s="11"/>
      <c r="R38" s="4"/>
      <c r="W38" s="3"/>
      <c r="X38" s="3"/>
      <c r="Y38" s="3"/>
    </row>
    <row r="39" spans="1:25" ht="16.2" thickTop="1" x14ac:dyDescent="0.3">
      <c r="A39" s="56" t="s">
        <v>34</v>
      </c>
      <c r="B39" s="57" t="s">
        <v>69</v>
      </c>
      <c r="C39" s="57" t="s">
        <v>70</v>
      </c>
      <c r="D39" s="57" t="s">
        <v>38</v>
      </c>
      <c r="E39" s="58" t="s">
        <v>71</v>
      </c>
      <c r="F39" s="59"/>
      <c r="G39" s="60"/>
      <c r="H39" s="18"/>
      <c r="I39" s="18"/>
      <c r="P39" s="11"/>
      <c r="Q39" s="11"/>
      <c r="R39" s="4"/>
      <c r="W39" s="3"/>
      <c r="X39" s="3"/>
      <c r="Y39" s="3"/>
    </row>
    <row r="40" spans="1:25" ht="16.2" thickBot="1" x14ac:dyDescent="0.35">
      <c r="A40" s="44" t="s">
        <v>34</v>
      </c>
      <c r="B40" s="45" t="s">
        <v>72</v>
      </c>
      <c r="C40" s="45" t="s">
        <v>73</v>
      </c>
      <c r="D40" s="45" t="s">
        <v>38</v>
      </c>
      <c r="E40" s="46" t="s">
        <v>71</v>
      </c>
      <c r="F40" s="47"/>
      <c r="G40" s="48">
        <v>1</v>
      </c>
      <c r="H40" s="18"/>
      <c r="I40" s="18"/>
      <c r="P40" s="11"/>
      <c r="Q40" s="11"/>
      <c r="R40" s="4"/>
      <c r="W40" s="3"/>
      <c r="X40" s="3"/>
      <c r="Y40" s="3"/>
    </row>
    <row r="41" spans="1:25" s="38" customFormat="1" ht="16.2" thickTop="1" x14ac:dyDescent="0.3">
      <c r="A41" s="50" t="s">
        <v>22</v>
      </c>
      <c r="B41" s="51" t="s">
        <v>88</v>
      </c>
      <c r="C41" s="51" t="s">
        <v>89</v>
      </c>
      <c r="D41" s="51" t="s">
        <v>38</v>
      </c>
      <c r="E41" s="52" t="s">
        <v>83</v>
      </c>
      <c r="F41" s="53"/>
      <c r="G41" s="54">
        <v>1</v>
      </c>
      <c r="R41" s="39"/>
    </row>
    <row r="42" spans="1:25" s="38" customFormat="1" x14ac:dyDescent="0.3">
      <c r="A42" s="22" t="s">
        <v>37</v>
      </c>
      <c r="B42" s="23" t="s">
        <v>51</v>
      </c>
      <c r="C42" s="23">
        <v>201</v>
      </c>
      <c r="D42" s="23" t="s">
        <v>39</v>
      </c>
      <c r="E42" s="25" t="s">
        <v>83</v>
      </c>
      <c r="F42" s="29"/>
      <c r="G42" s="30">
        <v>1</v>
      </c>
      <c r="R42" s="39"/>
    </row>
    <row r="43" spans="1:25" x14ac:dyDescent="0.3">
      <c r="A43" s="44" t="s">
        <v>20</v>
      </c>
      <c r="B43" s="45" t="s">
        <v>85</v>
      </c>
      <c r="C43" s="45">
        <v>105</v>
      </c>
      <c r="D43" s="45" t="s">
        <v>39</v>
      </c>
      <c r="E43" s="46" t="s">
        <v>83</v>
      </c>
      <c r="F43" s="47" t="s">
        <v>87</v>
      </c>
      <c r="G43" s="48">
        <v>0.5</v>
      </c>
      <c r="P43" s="11"/>
      <c r="Q43" s="11"/>
      <c r="R43" s="4"/>
      <c r="W43" s="3"/>
      <c r="X43" s="3"/>
      <c r="Y43" s="3"/>
    </row>
    <row r="44" spans="1:25" s="38" customFormat="1" x14ac:dyDescent="0.3">
      <c r="A44" s="22" t="s">
        <v>79</v>
      </c>
      <c r="B44" s="23" t="s">
        <v>86</v>
      </c>
      <c r="C44" s="23" t="s">
        <v>81</v>
      </c>
      <c r="D44" s="23" t="s">
        <v>39</v>
      </c>
      <c r="E44" s="24" t="s">
        <v>83</v>
      </c>
      <c r="F44" s="36"/>
      <c r="G44" s="37">
        <v>1</v>
      </c>
      <c r="R44" s="39"/>
    </row>
    <row r="45" spans="1:25" x14ac:dyDescent="0.3">
      <c r="A45" s="22" t="s">
        <v>79</v>
      </c>
      <c r="B45" s="23" t="s">
        <v>85</v>
      </c>
      <c r="C45" s="23" t="s">
        <v>84</v>
      </c>
      <c r="D45" s="23" t="s">
        <v>39</v>
      </c>
      <c r="E45" s="24" t="s">
        <v>83</v>
      </c>
      <c r="F45" s="29"/>
      <c r="G45" s="30">
        <v>1</v>
      </c>
      <c r="H45" s="18"/>
      <c r="I45" s="18"/>
      <c r="P45" s="11"/>
      <c r="Q45" s="11"/>
      <c r="R45" s="4"/>
      <c r="W45" s="3"/>
      <c r="X45" s="3"/>
      <c r="Y45" s="3"/>
    </row>
    <row r="46" spans="1:25" x14ac:dyDescent="0.3">
      <c r="A46" s="26" t="s">
        <v>77</v>
      </c>
      <c r="B46" s="27" t="s">
        <v>78</v>
      </c>
      <c r="C46" s="27">
        <v>29</v>
      </c>
      <c r="D46" s="27" t="s">
        <v>75</v>
      </c>
      <c r="E46" s="28" t="s">
        <v>83</v>
      </c>
      <c r="F46" s="33"/>
      <c r="G46" s="34"/>
      <c r="H46" s="18"/>
      <c r="I46" s="18"/>
      <c r="J46" s="18"/>
      <c r="K46" s="18"/>
      <c r="L46" s="18"/>
      <c r="M46" s="18"/>
      <c r="N46" s="18"/>
      <c r="O46" s="18"/>
      <c r="P46" s="19"/>
      <c r="Q46" s="19"/>
      <c r="R46" s="20"/>
      <c r="S46" s="18"/>
      <c r="T46" s="18"/>
      <c r="U46" s="18"/>
      <c r="V46" s="18"/>
      <c r="W46" s="18"/>
      <c r="X46" s="18"/>
      <c r="Y46" s="18"/>
    </row>
    <row r="47" spans="1:25" ht="16.2" thickBot="1" x14ac:dyDescent="0.35">
      <c r="A47" s="44" t="s">
        <v>77</v>
      </c>
      <c r="B47" s="45" t="s">
        <v>82</v>
      </c>
      <c r="C47" s="45">
        <v>41</v>
      </c>
      <c r="D47" s="45" t="s">
        <v>38</v>
      </c>
      <c r="E47" s="46" t="s">
        <v>83</v>
      </c>
      <c r="F47" s="61"/>
      <c r="G47" s="62">
        <v>1</v>
      </c>
      <c r="H47" s="18"/>
      <c r="I47" s="18"/>
      <c r="J47" s="18"/>
      <c r="K47" s="18"/>
      <c r="L47" s="18"/>
      <c r="M47" s="18"/>
      <c r="N47" s="18"/>
      <c r="O47" s="18"/>
      <c r="P47" s="19"/>
      <c r="Q47" s="19"/>
      <c r="R47" s="20"/>
      <c r="S47" s="18"/>
      <c r="T47" s="18"/>
      <c r="U47" s="18"/>
      <c r="V47" s="18"/>
      <c r="W47" s="18"/>
      <c r="X47" s="18"/>
      <c r="Y47" s="18"/>
    </row>
    <row r="48" spans="1:25" ht="16.2" thickTop="1" x14ac:dyDescent="0.3">
      <c r="A48" s="50" t="s">
        <v>22</v>
      </c>
      <c r="B48" s="51" t="s">
        <v>92</v>
      </c>
      <c r="C48" s="51" t="s">
        <v>93</v>
      </c>
      <c r="D48" s="51" t="s">
        <v>38</v>
      </c>
      <c r="E48" s="52" t="s">
        <v>95</v>
      </c>
      <c r="F48" s="53"/>
      <c r="G48" s="54">
        <v>1</v>
      </c>
      <c r="H48" s="18"/>
      <c r="I48" s="18"/>
      <c r="J48" s="18"/>
      <c r="K48" s="18"/>
      <c r="L48" s="18"/>
      <c r="M48" s="18"/>
      <c r="N48" s="18"/>
      <c r="O48" s="18"/>
      <c r="P48" s="19"/>
      <c r="Q48" s="19"/>
      <c r="R48" s="20"/>
      <c r="S48" s="18"/>
      <c r="T48" s="18"/>
      <c r="U48" s="18"/>
      <c r="V48" s="18"/>
      <c r="W48" s="18"/>
      <c r="X48" s="18"/>
      <c r="Y48" s="18"/>
    </row>
    <row r="49" spans="1:25" x14ac:dyDescent="0.3">
      <c r="A49" s="63" t="s">
        <v>22</v>
      </c>
      <c r="B49" s="64" t="s">
        <v>91</v>
      </c>
      <c r="C49" s="64" t="s">
        <v>94</v>
      </c>
      <c r="D49" s="64" t="s">
        <v>38</v>
      </c>
      <c r="E49" s="65" t="s">
        <v>95</v>
      </c>
      <c r="F49" s="66"/>
      <c r="G49" s="67">
        <v>1</v>
      </c>
      <c r="H49" s="18"/>
      <c r="I49" s="18"/>
      <c r="J49" s="18"/>
      <c r="K49" s="18"/>
      <c r="L49" s="18"/>
      <c r="M49" s="18"/>
      <c r="N49" s="18"/>
      <c r="O49" s="18"/>
      <c r="P49" s="19"/>
      <c r="Q49" s="19"/>
      <c r="R49" s="20"/>
      <c r="S49" s="18"/>
      <c r="T49" s="18"/>
      <c r="U49" s="18"/>
      <c r="V49" s="18"/>
      <c r="W49" s="18"/>
      <c r="X49" s="18"/>
      <c r="Y49" s="18"/>
    </row>
    <row r="50" spans="1:25" x14ac:dyDescent="0.3">
      <c r="A50" s="22" t="s">
        <v>22</v>
      </c>
      <c r="B50" s="23" t="s">
        <v>97</v>
      </c>
      <c r="C50" s="23" t="s">
        <v>98</v>
      </c>
      <c r="D50" s="23" t="s">
        <v>38</v>
      </c>
      <c r="E50" s="24" t="s">
        <v>95</v>
      </c>
      <c r="F50" s="29"/>
      <c r="G50" s="30">
        <v>1</v>
      </c>
      <c r="H50" s="18"/>
      <c r="I50" s="18"/>
      <c r="J50" s="18"/>
      <c r="K50" s="18"/>
      <c r="L50" s="18"/>
      <c r="M50" s="18"/>
      <c r="N50" s="18"/>
      <c r="O50" s="18"/>
      <c r="P50" s="19"/>
      <c r="Q50" s="19"/>
      <c r="R50" s="20"/>
      <c r="S50" s="18"/>
      <c r="T50" s="18"/>
      <c r="U50" s="18"/>
      <c r="V50" s="18"/>
      <c r="W50" s="18"/>
      <c r="X50" s="18"/>
      <c r="Y50" s="18"/>
    </row>
    <row r="51" spans="1:25" ht="16.2" thickBot="1" x14ac:dyDescent="0.35">
      <c r="A51" s="44" t="s">
        <v>79</v>
      </c>
      <c r="B51" s="45" t="s">
        <v>101</v>
      </c>
      <c r="C51" s="45" t="s">
        <v>99</v>
      </c>
      <c r="D51" s="45" t="s">
        <v>90</v>
      </c>
      <c r="E51" s="46" t="s">
        <v>95</v>
      </c>
      <c r="F51" s="47"/>
      <c r="G51" s="48">
        <v>1</v>
      </c>
      <c r="H51" s="18"/>
      <c r="I51" s="18"/>
      <c r="J51" s="18"/>
      <c r="K51" s="18"/>
      <c r="L51" s="18"/>
      <c r="M51" s="18"/>
      <c r="N51" s="18"/>
      <c r="O51" s="18"/>
      <c r="P51" s="19"/>
      <c r="Q51" s="19"/>
      <c r="R51" s="20"/>
      <c r="S51" s="18"/>
      <c r="T51" s="18"/>
      <c r="U51" s="18"/>
      <c r="V51" s="18"/>
      <c r="W51" s="18"/>
      <c r="X51" s="18"/>
      <c r="Y51" s="18"/>
    </row>
    <row r="52" spans="1:25" ht="16.2" thickTop="1" x14ac:dyDescent="0.3">
      <c r="A52" s="50" t="s">
        <v>22</v>
      </c>
      <c r="B52" s="51" t="s">
        <v>102</v>
      </c>
      <c r="C52" s="51" t="s">
        <v>103</v>
      </c>
      <c r="D52" s="51" t="s">
        <v>38</v>
      </c>
      <c r="E52" s="52" t="s">
        <v>100</v>
      </c>
      <c r="F52" s="53"/>
      <c r="G52" s="54">
        <v>1</v>
      </c>
      <c r="H52" s="18"/>
      <c r="I52" s="18"/>
      <c r="J52" s="18"/>
      <c r="K52" s="18"/>
      <c r="L52" s="18"/>
      <c r="M52" s="18"/>
      <c r="N52" s="18"/>
      <c r="O52" s="18"/>
      <c r="P52" s="19"/>
      <c r="Q52" s="19"/>
      <c r="R52" s="20"/>
      <c r="S52" s="18"/>
      <c r="T52" s="18"/>
      <c r="U52" s="18"/>
      <c r="V52" s="18"/>
      <c r="W52" s="18"/>
      <c r="X52" s="18"/>
      <c r="Y52" s="18"/>
    </row>
    <row r="53" spans="1:25" x14ac:dyDescent="0.3">
      <c r="A53" s="22" t="s">
        <v>79</v>
      </c>
      <c r="B53" s="23" t="s">
        <v>106</v>
      </c>
      <c r="C53" s="23" t="s">
        <v>104</v>
      </c>
      <c r="D53" s="23" t="s">
        <v>38</v>
      </c>
      <c r="E53" s="24" t="s">
        <v>100</v>
      </c>
      <c r="F53" s="29" t="s">
        <v>62</v>
      </c>
      <c r="G53" s="30">
        <v>0.5</v>
      </c>
      <c r="H53" s="18"/>
      <c r="I53" s="18"/>
      <c r="J53" s="18"/>
      <c r="K53" s="18"/>
      <c r="L53" s="18"/>
      <c r="M53" s="18"/>
      <c r="N53" s="18"/>
      <c r="O53" s="18"/>
      <c r="P53" s="19"/>
      <c r="Q53" s="19"/>
      <c r="R53" s="20"/>
      <c r="S53" s="18"/>
      <c r="T53" s="18"/>
      <c r="U53" s="18"/>
      <c r="V53" s="18"/>
      <c r="W53" s="18"/>
      <c r="X53" s="18"/>
      <c r="Y53" s="18"/>
    </row>
    <row r="54" spans="1:25" x14ac:dyDescent="0.3">
      <c r="A54" s="22"/>
      <c r="B54" s="23"/>
      <c r="C54" s="23"/>
      <c r="D54" s="23"/>
      <c r="E54" s="24" t="s">
        <v>100</v>
      </c>
      <c r="F54" s="29"/>
      <c r="G54" s="30"/>
      <c r="H54" s="18"/>
      <c r="I54" s="18"/>
      <c r="J54" s="18"/>
      <c r="K54" s="18"/>
      <c r="L54" s="18"/>
      <c r="M54" s="18"/>
      <c r="N54" s="18"/>
      <c r="O54" s="18"/>
      <c r="P54" s="19"/>
      <c r="Q54" s="19"/>
      <c r="R54" s="20"/>
      <c r="S54" s="18"/>
      <c r="T54" s="18"/>
      <c r="U54" s="18"/>
      <c r="V54" s="18"/>
      <c r="W54" s="18"/>
      <c r="X54" s="18"/>
      <c r="Y54" s="18"/>
    </row>
    <row r="55" spans="1:25" x14ac:dyDescent="0.3">
      <c r="A55" s="22"/>
      <c r="B55" s="23"/>
      <c r="C55" s="23"/>
      <c r="D55" s="23"/>
      <c r="E55" s="24" t="s">
        <v>100</v>
      </c>
      <c r="F55" s="29"/>
      <c r="G55" s="30"/>
      <c r="H55" s="18"/>
      <c r="I55" s="18"/>
      <c r="J55" s="18"/>
      <c r="K55" s="18"/>
      <c r="L55" s="18"/>
      <c r="M55" s="18"/>
      <c r="N55" s="18"/>
      <c r="O55" s="18"/>
      <c r="P55" s="19"/>
      <c r="Q55" s="19"/>
      <c r="R55" s="20"/>
      <c r="S55" s="18"/>
      <c r="T55" s="18"/>
      <c r="U55" s="18"/>
      <c r="V55" s="18"/>
      <c r="W55" s="18"/>
      <c r="X55" s="18"/>
      <c r="Y55" s="18"/>
    </row>
    <row r="56" spans="1:25" x14ac:dyDescent="0.3">
      <c r="A56" s="22"/>
      <c r="B56" s="23"/>
      <c r="C56" s="23"/>
      <c r="D56" s="23"/>
      <c r="E56" s="24" t="s">
        <v>100</v>
      </c>
      <c r="F56" s="29"/>
      <c r="G56" s="30"/>
      <c r="H56" s="18"/>
      <c r="I56" s="18"/>
      <c r="J56" s="18"/>
      <c r="K56" s="18"/>
      <c r="L56" s="18"/>
      <c r="M56" s="18"/>
      <c r="N56" s="18"/>
      <c r="O56" s="18"/>
      <c r="P56" s="19"/>
      <c r="Q56" s="19"/>
      <c r="R56" s="20"/>
      <c r="S56" s="18"/>
      <c r="T56" s="18"/>
      <c r="U56" s="18"/>
      <c r="V56" s="18"/>
      <c r="W56" s="18"/>
      <c r="X56" s="18"/>
      <c r="Y56" s="18"/>
    </row>
    <row r="57" spans="1:25" x14ac:dyDescent="0.3">
      <c r="A57" s="69" t="s">
        <v>52</v>
      </c>
      <c r="B57" s="32"/>
      <c r="C57" s="32"/>
      <c r="D57" s="32"/>
      <c r="E57" s="17"/>
      <c r="F57" s="18"/>
      <c r="G57" s="21">
        <f>SUM(G28:G56)</f>
        <v>20.5</v>
      </c>
      <c r="H57" s="18"/>
      <c r="I57" s="18"/>
      <c r="P57" s="11"/>
      <c r="Q57" s="11"/>
      <c r="R57" s="4"/>
      <c r="W57" s="3"/>
      <c r="X57" s="3"/>
      <c r="Y57" s="3"/>
    </row>
    <row r="58" spans="1:25" x14ac:dyDescent="0.3">
      <c r="A58" s="68" t="s">
        <v>19</v>
      </c>
      <c r="B58" s="32" t="s">
        <v>68</v>
      </c>
      <c r="C58" s="32" t="s">
        <v>76</v>
      </c>
      <c r="D58" s="32" t="s">
        <v>90</v>
      </c>
      <c r="E58" s="17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9"/>
      <c r="Q58" s="19"/>
      <c r="R58" s="20"/>
      <c r="S58" s="18"/>
      <c r="T58" s="18"/>
      <c r="U58" s="18"/>
      <c r="V58" s="18"/>
      <c r="W58" s="18"/>
      <c r="X58" s="18"/>
      <c r="Y58" s="18"/>
    </row>
    <row r="59" spans="1:25" s="18" customFormat="1" x14ac:dyDescent="0.3">
      <c r="A59" s="68" t="s">
        <v>80</v>
      </c>
      <c r="B59" s="32" t="s">
        <v>107</v>
      </c>
      <c r="C59" s="32">
        <v>20</v>
      </c>
      <c r="D59" s="32" t="s">
        <v>38</v>
      </c>
      <c r="E59" s="17" t="s">
        <v>108</v>
      </c>
      <c r="P59" s="19"/>
      <c r="Q59" s="19"/>
      <c r="R59" s="20"/>
    </row>
    <row r="60" spans="1:25" x14ac:dyDescent="0.3">
      <c r="A60" s="15"/>
      <c r="B60" s="16"/>
      <c r="C60" s="16"/>
      <c r="D60" s="16"/>
      <c r="E60" s="17"/>
      <c r="F60" s="18"/>
      <c r="H60" s="18"/>
      <c r="I60" s="18"/>
      <c r="P60" s="11"/>
      <c r="Q60" s="11"/>
      <c r="R60" s="4"/>
      <c r="W60" s="3"/>
      <c r="X60" s="3"/>
      <c r="Y60" s="3"/>
    </row>
  </sheetData>
  <sortState ref="A166:G169">
    <sortCondition ref="A166:A169"/>
  </sortState>
  <mergeCells count="11">
    <mergeCell ref="P2:Q2"/>
    <mergeCell ref="U2:V2"/>
    <mergeCell ref="A4:A26"/>
    <mergeCell ref="Y1:Y3"/>
    <mergeCell ref="W1:X2"/>
    <mergeCell ref="F2:G2"/>
    <mergeCell ref="C1:G1"/>
    <mergeCell ref="H1:L1"/>
    <mergeCell ref="M1:Q1"/>
    <mergeCell ref="R1:V1"/>
    <mergeCell ref="K2:L2"/>
  </mergeCells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DETAIL RESERVATIONS</vt:lpstr>
    </vt:vector>
  </TitlesOfParts>
  <Company>Kaufman et Broad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brabreau</dc:creator>
  <cp:lastModifiedBy>TOUSSAERT Severine</cp:lastModifiedBy>
  <cp:lastPrinted>2016-09-14T15:35:42Z</cp:lastPrinted>
  <dcterms:created xsi:type="dcterms:W3CDTF">2012-11-09T14:17:28Z</dcterms:created>
  <dcterms:modified xsi:type="dcterms:W3CDTF">2016-09-22T09:44:04Z</dcterms:modified>
</cp:coreProperties>
</file>