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05" yWindow="-240" windowWidth="26160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12" i="1" l="1"/>
  <c r="G4" i="2" l="1"/>
  <c r="F8" i="1" l="1"/>
  <c r="G9" i="1" l="1"/>
  <c r="F10" i="1"/>
  <c r="G5" i="2"/>
  <c r="G7" i="2"/>
  <c r="F11" i="1" s="1"/>
  <c r="G6" i="2"/>
  <c r="G16" i="1" l="1"/>
  <c r="F18" i="1"/>
  <c r="G14" i="1" s="1"/>
  <c r="G17" i="1" l="1"/>
  <c r="G13" i="1"/>
  <c r="G15" i="1"/>
  <c r="G18" i="1" l="1"/>
  <c r="F19" i="1" s="1"/>
</calcChain>
</file>

<file path=xl/sharedStrings.xml><?xml version="1.0" encoding="utf-8"?>
<sst xmlns="http://schemas.openxmlformats.org/spreadsheetml/2006/main" count="40" uniqueCount="40">
  <si>
    <t>A payer</t>
  </si>
  <si>
    <t>A déduire</t>
  </si>
  <si>
    <t>Calcul</t>
  </si>
  <si>
    <t>Traitement brut</t>
  </si>
  <si>
    <t>Retenue PC</t>
  </si>
  <si>
    <t>Indemnité de résidence</t>
  </si>
  <si>
    <t>Supplément familial de traitement</t>
  </si>
  <si>
    <t xml:space="preserve"> </t>
  </si>
  <si>
    <t>10,67€ + 3% du traitement brut</t>
  </si>
  <si>
    <t>CSG non déductible</t>
  </si>
  <si>
    <t>2,4% du revenu brut total</t>
  </si>
  <si>
    <t>calculés sur 98,25% des revenus bruts</t>
  </si>
  <si>
    <t>CSG déductible</t>
  </si>
  <si>
    <t>5,1% du revenu brut total</t>
  </si>
  <si>
    <t>CRDS</t>
  </si>
  <si>
    <t>0,5% du revenu brut total</t>
  </si>
  <si>
    <t>COT SAL RAFP</t>
  </si>
  <si>
    <t>Contribution solidarité</t>
  </si>
  <si>
    <t>1%*(Revenus bruts - Retenue PC - cotis RAFP)</t>
  </si>
  <si>
    <t>TOTAL</t>
  </si>
  <si>
    <t>NET</t>
  </si>
  <si>
    <t>INM</t>
  </si>
  <si>
    <t>Valeur du point d'indice (annuelle)</t>
  </si>
  <si>
    <t>Taux de retenue PC</t>
  </si>
  <si>
    <t>Nombre d'enfants</t>
  </si>
  <si>
    <t>Total primes</t>
  </si>
  <si>
    <t>0, 1 ou 3% du traitement brut</t>
  </si>
  <si>
    <t>INM * valeur mensuelle du point d'indice</t>
  </si>
  <si>
    <t>Traitement brut * taux de retenue PC</t>
  </si>
  <si>
    <t>5% des primes + indemnités (limités à 20% du traitement indiciaire brut)</t>
  </si>
  <si>
    <t>Nb d'enfant</t>
  </si>
  <si>
    <t>Par enfant supplémentaire</t>
  </si>
  <si>
    <t>Part fixe</t>
  </si>
  <si>
    <t>Part variable</t>
  </si>
  <si>
    <t>Min. mensuel</t>
  </si>
  <si>
    <t>Max. mensuel</t>
  </si>
  <si>
    <t>-</t>
  </si>
  <si>
    <t>SFT</t>
  </si>
  <si>
    <t>Taux d'indemnité de résidence</t>
  </si>
  <si>
    <t>Total des primes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</si>
</sst>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2" fontId="0" fillId="0" borderId="4" xfId="0" applyNumberFormat="1" applyBorder="1"/>
    <xf numFmtId="0" fontId="0" fillId="0" borderId="7" xfId="0" applyBorder="1"/>
    <xf numFmtId="2" fontId="0" fillId="0" borderId="7" xfId="0" applyNumberFormat="1" applyBorder="1"/>
    <xf numFmtId="0" fontId="0" fillId="0" borderId="7" xfId="0" applyFill="1" applyBorder="1"/>
    <xf numFmtId="0" fontId="0" fillId="0" borderId="8" xfId="0" applyBorder="1" applyAlignment="1">
      <alignment horizontal="center"/>
    </xf>
    <xf numFmtId="10" fontId="0" fillId="0" borderId="8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0" xfId="0" applyNumberFormat="1"/>
    <xf numFmtId="9" fontId="0" fillId="0" borderId="0" xfId="0" applyNumberFormat="1"/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right"/>
    </xf>
    <xf numFmtId="16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8" fontId="0" fillId="0" borderId="8" xfId="0" applyNumberForma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9"/>
  <sheetViews>
    <sheetView tabSelected="1" workbookViewId="0">
      <selection activeCell="A16" sqref="A16"/>
    </sheetView>
  </sheetViews>
  <sheetFormatPr baseColWidth="10" defaultRowHeight="15" x14ac:dyDescent="0.25"/>
  <cols>
    <col min="1" max="1" width="32.42578125" customWidth="1"/>
    <col min="5" max="5" width="32.7109375" customWidth="1"/>
    <col min="6" max="6" width="11.42578125" customWidth="1"/>
    <col min="8" max="8" width="31.42578125" customWidth="1"/>
    <col min="9" max="9" width="32.5703125" customWidth="1"/>
  </cols>
  <sheetData>
    <row r="6" spans="1:9" ht="15.75" thickBot="1" x14ac:dyDescent="0.3"/>
    <row r="7" spans="1:9" ht="15.75" thickBot="1" x14ac:dyDescent="0.3">
      <c r="A7" t="s">
        <v>21</v>
      </c>
      <c r="B7">
        <v>345</v>
      </c>
      <c r="E7" s="1"/>
      <c r="F7" s="2" t="s">
        <v>0</v>
      </c>
      <c r="G7" s="2" t="s">
        <v>1</v>
      </c>
      <c r="H7" s="21" t="s">
        <v>2</v>
      </c>
      <c r="I7" s="22"/>
    </row>
    <row r="8" spans="1:9" x14ac:dyDescent="0.25">
      <c r="A8" t="s">
        <v>24</v>
      </c>
      <c r="B8">
        <v>0</v>
      </c>
      <c r="E8" s="3" t="s">
        <v>3</v>
      </c>
      <c r="F8" s="4">
        <f>B7*B11/12</f>
        <v>1597.44775</v>
      </c>
      <c r="G8" s="4"/>
      <c r="H8" s="23" t="s">
        <v>27</v>
      </c>
      <c r="I8" s="24"/>
    </row>
    <row r="9" spans="1:9" x14ac:dyDescent="0.25">
      <c r="A9" t="s">
        <v>39</v>
      </c>
      <c r="B9">
        <v>303.77999999999997</v>
      </c>
      <c r="E9" s="5" t="s">
        <v>4</v>
      </c>
      <c r="F9" s="6"/>
      <c r="G9" s="6">
        <f>F8*B12</f>
        <v>158.78630635000002</v>
      </c>
      <c r="H9" s="25" t="s">
        <v>28</v>
      </c>
      <c r="I9" s="26"/>
    </row>
    <row r="10" spans="1:9" x14ac:dyDescent="0.25">
      <c r="A10" t="s">
        <v>38</v>
      </c>
      <c r="B10" s="14">
        <v>0.01</v>
      </c>
      <c r="E10" s="5" t="s">
        <v>5</v>
      </c>
      <c r="F10" s="6">
        <f>F8*B10</f>
        <v>15.974477500000001</v>
      </c>
      <c r="G10" s="6"/>
      <c r="H10" s="25" t="s">
        <v>26</v>
      </c>
      <c r="I10" s="26"/>
    </row>
    <row r="11" spans="1:9" x14ac:dyDescent="0.25">
      <c r="A11" t="s">
        <v>22</v>
      </c>
      <c r="B11">
        <v>55.563400000000001</v>
      </c>
      <c r="E11" s="5" t="s">
        <v>6</v>
      </c>
      <c r="F11" s="6">
        <f>IF(B8=0,0,IF(B8=1,Feuil2!G4,IF(B8=2,Feuil2!G5,IF(B8=3,Feuil2!G6,Feuil2!G7))))</f>
        <v>0</v>
      </c>
      <c r="G11" s="6" t="s">
        <v>7</v>
      </c>
      <c r="H11" s="27" t="s">
        <v>8</v>
      </c>
      <c r="I11" s="26"/>
    </row>
    <row r="12" spans="1:9" x14ac:dyDescent="0.25">
      <c r="A12" t="s">
        <v>23</v>
      </c>
      <c r="B12" s="13">
        <v>9.9400000000000002E-2</v>
      </c>
      <c r="E12" s="7" t="s">
        <v>25</v>
      </c>
      <c r="F12" s="5">
        <f>B9</f>
        <v>303.77999999999997</v>
      </c>
      <c r="G12" s="5"/>
      <c r="H12" s="20"/>
      <c r="I12" s="20"/>
    </row>
    <row r="13" spans="1:9" x14ac:dyDescent="0.25">
      <c r="E13" s="5" t="s">
        <v>9</v>
      </c>
      <c r="F13" s="6"/>
      <c r="G13" s="6">
        <f>F18*98.25%*2.4%</f>
        <v>45.207628524450001</v>
      </c>
      <c r="H13" s="8" t="s">
        <v>10</v>
      </c>
      <c r="I13" s="30" t="s">
        <v>11</v>
      </c>
    </row>
    <row r="14" spans="1:9" x14ac:dyDescent="0.25">
      <c r="E14" s="5" t="s">
        <v>12</v>
      </c>
      <c r="F14" s="6"/>
      <c r="G14" s="6">
        <f>F18*98.25%*5.1%</f>
        <v>96.066210614456239</v>
      </c>
      <c r="H14" s="9" t="s">
        <v>13</v>
      </c>
      <c r="I14" s="31"/>
    </row>
    <row r="15" spans="1:9" x14ac:dyDescent="0.25">
      <c r="E15" s="5" t="s">
        <v>14</v>
      </c>
      <c r="F15" s="6"/>
      <c r="G15" s="6">
        <f>F18*98.25%*0.5%</f>
        <v>9.4182559425937491</v>
      </c>
      <c r="H15" s="8" t="s">
        <v>15</v>
      </c>
      <c r="I15" s="32"/>
    </row>
    <row r="16" spans="1:9" x14ac:dyDescent="0.25">
      <c r="E16" s="5" t="s">
        <v>16</v>
      </c>
      <c r="F16" s="6"/>
      <c r="G16" s="6">
        <f>IF(SUM(F10:F12)&gt;20%*F8,20%*5%*F8,5%*SUM(F10:F12))</f>
        <v>15.974477500000004</v>
      </c>
      <c r="H16" s="33" t="s">
        <v>29</v>
      </c>
      <c r="I16" s="34"/>
    </row>
    <row r="17" spans="5:9" ht="15.75" thickBot="1" x14ac:dyDescent="0.3">
      <c r="E17" s="5" t="s">
        <v>17</v>
      </c>
      <c r="F17" s="5"/>
      <c r="G17" s="6">
        <f>(F18-G9-G16)*1%</f>
        <v>17.424414436500001</v>
      </c>
      <c r="H17" s="35" t="s">
        <v>18</v>
      </c>
      <c r="I17" s="36"/>
    </row>
    <row r="18" spans="5:9" ht="15.75" thickBot="1" x14ac:dyDescent="0.3">
      <c r="E18" s="2" t="s">
        <v>19</v>
      </c>
      <c r="F18" s="10">
        <f>SUM(F8:F17)</f>
        <v>1917.2022274999999</v>
      </c>
      <c r="G18" s="10">
        <f>SUM(G8:G17)</f>
        <v>342.87729336799998</v>
      </c>
      <c r="H18" s="37"/>
      <c r="I18" s="38"/>
    </row>
    <row r="19" spans="5:9" ht="15.75" thickBot="1" x14ac:dyDescent="0.3">
      <c r="E19" s="11" t="s">
        <v>20</v>
      </c>
      <c r="F19" s="28">
        <f>F18-G18</f>
        <v>1574.324934132</v>
      </c>
      <c r="G19" s="29"/>
    </row>
  </sheetData>
  <mergeCells count="11">
    <mergeCell ref="F19:G19"/>
    <mergeCell ref="I13:I15"/>
    <mergeCell ref="H16:I16"/>
    <mergeCell ref="H17:I17"/>
    <mergeCell ref="H18:I18"/>
    <mergeCell ref="H12:I12"/>
    <mergeCell ref="H7:I7"/>
    <mergeCell ref="H8:I8"/>
    <mergeCell ref="H9:I9"/>
    <mergeCell ref="H10:I10"/>
    <mergeCell ref="H11:I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7"/>
  <sheetViews>
    <sheetView workbookViewId="0">
      <selection activeCell="G4" sqref="G4:G7"/>
    </sheetView>
  </sheetViews>
  <sheetFormatPr baseColWidth="10" defaultRowHeight="15" x14ac:dyDescent="0.25"/>
  <cols>
    <col min="2" max="2" width="25.5703125" customWidth="1"/>
    <col min="3" max="6" width="14.7109375" style="12" customWidth="1"/>
  </cols>
  <sheetData>
    <row r="3" spans="2:7" x14ac:dyDescent="0.25">
      <c r="B3" s="15" t="s">
        <v>30</v>
      </c>
      <c r="C3" s="15" t="s">
        <v>32</v>
      </c>
      <c r="D3" s="15" t="s">
        <v>33</v>
      </c>
      <c r="E3" s="15" t="s">
        <v>34</v>
      </c>
      <c r="F3" s="15" t="s">
        <v>35</v>
      </c>
      <c r="G3" s="15" t="s">
        <v>37</v>
      </c>
    </row>
    <row r="4" spans="2:7" x14ac:dyDescent="0.25">
      <c r="B4" s="16">
        <v>1</v>
      </c>
      <c r="C4" s="17">
        <v>2.29</v>
      </c>
      <c r="D4" s="18" t="s">
        <v>36</v>
      </c>
      <c r="E4" s="17">
        <v>2.29</v>
      </c>
      <c r="F4" s="17">
        <v>2.29</v>
      </c>
      <c r="G4" s="17">
        <f>C4</f>
        <v>2.29</v>
      </c>
    </row>
    <row r="5" spans="2:7" x14ac:dyDescent="0.25">
      <c r="B5" s="16">
        <v>2</v>
      </c>
      <c r="C5" s="17">
        <v>10.67</v>
      </c>
      <c r="D5" s="19">
        <v>0.03</v>
      </c>
      <c r="E5" s="17">
        <v>73.040000000000006</v>
      </c>
      <c r="F5" s="17">
        <v>110.27</v>
      </c>
      <c r="G5" s="17">
        <f>IF(Feuil1!B7&gt;716,F5,IF(Feuil1!B7&lt;449,E5,C5+D5*Feuil1!F8))</f>
        <v>73.040000000000006</v>
      </c>
    </row>
    <row r="6" spans="2:7" x14ac:dyDescent="0.25">
      <c r="B6" s="16">
        <v>3</v>
      </c>
      <c r="C6" s="17">
        <v>15.24</v>
      </c>
      <c r="D6" s="19">
        <v>0.08</v>
      </c>
      <c r="E6" s="17">
        <v>181.56</v>
      </c>
      <c r="F6" s="17">
        <v>280.83</v>
      </c>
      <c r="G6" s="17">
        <f>IF(Feuil1!B7&gt;716,F6,IF(Feuil1!B7&lt;449,E6,C6+D6*Feuil1!F8))</f>
        <v>181.56</v>
      </c>
    </row>
    <row r="7" spans="2:7" x14ac:dyDescent="0.25">
      <c r="B7" s="16" t="s">
        <v>31</v>
      </c>
      <c r="C7" s="17">
        <v>4.57</v>
      </c>
      <c r="D7" s="19">
        <v>0.06</v>
      </c>
      <c r="E7" s="17">
        <v>129.31</v>
      </c>
      <c r="F7" s="17">
        <v>203.77</v>
      </c>
      <c r="G7" s="17">
        <f>IF(Feuil1!B7&gt;716,F7,IF(Feuil1!B7&lt;449,E7,(C7+D7*Feuil1!F8)*(Feuil1!B8-3)+Feuil2!G6))</f>
        <v>129.31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Varcin</dc:creator>
  <cp:lastModifiedBy>Julien Varcin</cp:lastModifiedBy>
  <dcterms:created xsi:type="dcterms:W3CDTF">2016-06-10T13:40:18Z</dcterms:created>
  <dcterms:modified xsi:type="dcterms:W3CDTF">2016-06-13T08:24:45Z</dcterms:modified>
</cp:coreProperties>
</file>