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DEO\Pictures\"/>
    </mc:Choice>
  </mc:AlternateContent>
  <bookViews>
    <workbookView xWindow="0" yWindow="0" windowWidth="20400" windowHeight="7455" activeTab="7"/>
  </bookViews>
  <sheets>
    <sheet name="ECHEANCIER" sheetId="1" r:id="rId1"/>
    <sheet name="MODELE" sheetId="2" r:id="rId2"/>
    <sheet name="JANVIER" sheetId="3" r:id="rId3"/>
    <sheet name="FEVRIER" sheetId="4" r:id="rId4"/>
    <sheet name="MARS" sheetId="5" r:id="rId5"/>
    <sheet name="AVRIL" sheetId="6" r:id="rId6"/>
    <sheet name="MAI" sheetId="7" r:id="rId7"/>
    <sheet name="JUIN" sheetId="8" r:id="rId8"/>
    <sheet name="JUILLET" sheetId="10" r:id="rId9"/>
    <sheet name="AOUT" sheetId="11" r:id="rId10"/>
    <sheet name="SEPTEMBRE" sheetId="13" r:id="rId11"/>
    <sheet name="OCTOBRE" sheetId="14" r:id="rId12"/>
    <sheet name="NOVEMBRE" sheetId="15" r:id="rId13"/>
    <sheet name="DECEMBRE" sheetId="16" r:id="rId14"/>
    <sheet name="Feuil4" sheetId="12" state="hidden" r:id="rId15"/>
  </sheets>
  <externalReferences>
    <externalReference r:id="rId1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A1" i="2"/>
  <c r="A1" i="3"/>
  <c r="F12" i="16"/>
  <c r="F11" i="16"/>
  <c r="F10" i="16"/>
  <c r="F9" i="16"/>
  <c r="F8" i="16"/>
  <c r="F7" i="16"/>
  <c r="F6" i="16"/>
  <c r="F5" i="16"/>
  <c r="F12" i="15"/>
  <c r="F11" i="15"/>
  <c r="F10" i="15"/>
  <c r="F9" i="15"/>
  <c r="F8" i="15"/>
  <c r="F7" i="15"/>
  <c r="F6" i="15"/>
  <c r="F5" i="15"/>
  <c r="F12" i="14"/>
  <c r="F11" i="14"/>
  <c r="F10" i="14"/>
  <c r="F9" i="14"/>
  <c r="F8" i="14"/>
  <c r="F7" i="14"/>
  <c r="F6" i="14"/>
  <c r="F5" i="14"/>
  <c r="F12" i="11"/>
  <c r="F11" i="11"/>
  <c r="F10" i="11"/>
  <c r="F9" i="11"/>
  <c r="F8" i="11"/>
  <c r="F7" i="11"/>
  <c r="F6" i="11"/>
  <c r="F5" i="11"/>
  <c r="F5" i="8"/>
  <c r="F12" i="8"/>
  <c r="F11" i="8"/>
  <c r="F10" i="8"/>
  <c r="F9" i="8"/>
  <c r="F8" i="8"/>
  <c r="F7" i="8"/>
  <c r="F6" i="8"/>
  <c r="M4" i="16" l="1"/>
  <c r="L4" i="16"/>
  <c r="K4" i="16"/>
  <c r="I4" i="16"/>
  <c r="M24" i="15"/>
  <c r="M26" i="15" s="1"/>
  <c r="L24" i="15"/>
  <c r="L25" i="15" s="1"/>
  <c r="K24" i="15"/>
  <c r="K25" i="15" s="1"/>
  <c r="K26" i="15" s="1"/>
  <c r="I24" i="15"/>
  <c r="I25" i="15" s="1"/>
  <c r="M4" i="15"/>
  <c r="L4" i="15"/>
  <c r="K4" i="15"/>
  <c r="I4" i="15"/>
  <c r="M4" i="14"/>
  <c r="L4" i="14"/>
  <c r="K4" i="14"/>
  <c r="I4" i="14"/>
  <c r="M4" i="13"/>
  <c r="L4" i="13"/>
  <c r="K4" i="13"/>
  <c r="I4" i="13"/>
  <c r="M4" i="11"/>
  <c r="L4" i="11"/>
  <c r="K4" i="11"/>
  <c r="I4" i="11"/>
  <c r="M4" i="10"/>
  <c r="L4" i="10"/>
  <c r="K4" i="10"/>
  <c r="I4" i="10"/>
  <c r="M4" i="8"/>
  <c r="L4" i="8"/>
  <c r="K4" i="8"/>
  <c r="I4" i="8"/>
  <c r="M4" i="7"/>
  <c r="L4" i="7"/>
  <c r="K4" i="7"/>
  <c r="I4" i="7"/>
  <c r="M4" i="6"/>
  <c r="L4" i="6"/>
  <c r="K4" i="6"/>
  <c r="I4" i="6"/>
  <c r="M4" i="5"/>
  <c r="L4" i="5"/>
  <c r="K4" i="5"/>
  <c r="I4" i="5"/>
  <c r="M4" i="4"/>
  <c r="L4" i="4"/>
  <c r="K4" i="4"/>
  <c r="I4" i="4"/>
  <c r="F13" i="2"/>
  <c r="M25" i="15" l="1"/>
  <c r="J7" i="8"/>
  <c r="J5" i="8"/>
  <c r="J7" i="7"/>
  <c r="J5" i="7"/>
  <c r="J7" i="6"/>
  <c r="J5" i="6"/>
  <c r="J7" i="5"/>
  <c r="J5" i="5"/>
  <c r="J7" i="4"/>
  <c r="J5" i="4"/>
  <c r="I13" i="2"/>
  <c r="I7" i="2"/>
  <c r="I5" i="2"/>
  <c r="J7" i="3"/>
  <c r="J5" i="2"/>
  <c r="H13" i="2"/>
  <c r="H12" i="2"/>
  <c r="H11" i="2"/>
  <c r="H10" i="2"/>
  <c r="H9" i="2"/>
  <c r="H8" i="2"/>
  <c r="H6" i="2"/>
  <c r="I14" i="2"/>
  <c r="B6" i="2"/>
  <c r="B6" i="8"/>
  <c r="F12" i="6"/>
  <c r="J12" i="6" s="1"/>
  <c r="F11" i="6"/>
  <c r="J11" i="6" s="1"/>
  <c r="F10" i="6"/>
  <c r="J10" i="6" s="1"/>
  <c r="F9" i="6"/>
  <c r="J9" i="6" s="1"/>
  <c r="F8" i="6"/>
  <c r="J8" i="6" s="1"/>
  <c r="F7" i="6"/>
  <c r="F6" i="6"/>
  <c r="J6" i="6" s="1"/>
  <c r="F5" i="6"/>
  <c r="F12" i="5"/>
  <c r="J12" i="5" s="1"/>
  <c r="F11" i="5"/>
  <c r="J11" i="5" s="1"/>
  <c r="F10" i="5"/>
  <c r="J10" i="5" s="1"/>
  <c r="F9" i="5"/>
  <c r="J9" i="5" s="1"/>
  <c r="F8" i="5"/>
  <c r="J8" i="5" s="1"/>
  <c r="F7" i="5"/>
  <c r="F6" i="5"/>
  <c r="J6" i="5" s="1"/>
  <c r="F5" i="5"/>
  <c r="F12" i="4"/>
  <c r="J12" i="4" s="1"/>
  <c r="F11" i="4"/>
  <c r="J11" i="4" s="1"/>
  <c r="F10" i="4"/>
  <c r="J10" i="4" s="1"/>
  <c r="F9" i="4"/>
  <c r="J9" i="4" s="1"/>
  <c r="F8" i="4"/>
  <c r="J8" i="4" s="1"/>
  <c r="F7" i="4"/>
  <c r="F6" i="4"/>
  <c r="J6" i="4" s="1"/>
  <c r="F5" i="4"/>
  <c r="F12" i="3"/>
  <c r="J12" i="3" s="1"/>
  <c r="F11" i="3"/>
  <c r="J11" i="3" s="1"/>
  <c r="F10" i="3"/>
  <c r="J10" i="3" s="1"/>
  <c r="F9" i="3"/>
  <c r="J9" i="3" s="1"/>
  <c r="F8" i="3"/>
  <c r="J8" i="3" s="1"/>
  <c r="F7" i="3"/>
  <c r="F6" i="3"/>
  <c r="J6" i="3" s="1"/>
  <c r="F5" i="3"/>
  <c r="F11" i="7"/>
  <c r="J11" i="7" s="1"/>
  <c r="F10" i="7"/>
  <c r="J10" i="7" s="1"/>
  <c r="F9" i="7"/>
  <c r="J9" i="7" s="1"/>
  <c r="F8" i="7"/>
  <c r="J8" i="7" s="1"/>
  <c r="F7" i="7"/>
  <c r="F6" i="7"/>
  <c r="J6" i="7" s="1"/>
  <c r="F5" i="7"/>
  <c r="F12" i="7"/>
  <c r="J12" i="7" s="1"/>
  <c r="L20" i="2" l="1"/>
  <c r="L19" i="2"/>
  <c r="L18" i="2"/>
  <c r="L17" i="2"/>
  <c r="L16" i="2"/>
  <c r="L15" i="2"/>
  <c r="L14" i="2"/>
  <c r="L13" i="2"/>
  <c r="K20" i="2"/>
  <c r="K19" i="2"/>
  <c r="K18" i="2"/>
  <c r="K17" i="2"/>
  <c r="K16" i="2"/>
  <c r="K15" i="2"/>
  <c r="K14" i="2"/>
  <c r="K13" i="2"/>
  <c r="I20" i="2"/>
  <c r="I19" i="2"/>
  <c r="I18" i="2"/>
  <c r="I17" i="2"/>
  <c r="I16" i="2"/>
  <c r="I15" i="2"/>
  <c r="M20" i="16"/>
  <c r="L20" i="16"/>
  <c r="K20" i="16"/>
  <c r="J20" i="16"/>
  <c r="I20" i="16"/>
  <c r="M19" i="16"/>
  <c r="L19" i="16"/>
  <c r="K19" i="16"/>
  <c r="J19" i="16"/>
  <c r="I19" i="16"/>
  <c r="I24" i="16" s="1"/>
  <c r="F19" i="16"/>
  <c r="M18" i="16"/>
  <c r="L18" i="16"/>
  <c r="K18" i="16"/>
  <c r="J18" i="16"/>
  <c r="I18" i="16"/>
  <c r="M17" i="16"/>
  <c r="L17" i="16"/>
  <c r="K17" i="16"/>
  <c r="J17" i="16"/>
  <c r="I17" i="16"/>
  <c r="M16" i="16"/>
  <c r="L16" i="16"/>
  <c r="K16" i="16"/>
  <c r="J16" i="16"/>
  <c r="I16" i="16"/>
  <c r="M15" i="16"/>
  <c r="L15" i="16"/>
  <c r="K15" i="16"/>
  <c r="J15" i="16"/>
  <c r="I15" i="16"/>
  <c r="M14" i="16"/>
  <c r="L14" i="16"/>
  <c r="K14" i="16"/>
  <c r="J14" i="16"/>
  <c r="I14" i="16"/>
  <c r="E13" i="16"/>
  <c r="M13" i="16" s="1"/>
  <c r="M24" i="16" s="1"/>
  <c r="D13" i="16"/>
  <c r="C13" i="16"/>
  <c r="H12" i="16"/>
  <c r="E12" i="16"/>
  <c r="D12" i="16"/>
  <c r="C12" i="16"/>
  <c r="B12" i="16"/>
  <c r="J12" i="16" s="1"/>
  <c r="H11" i="16"/>
  <c r="E11" i="16"/>
  <c r="D11" i="16"/>
  <c r="C11" i="16"/>
  <c r="B11" i="16"/>
  <c r="J11" i="16" s="1"/>
  <c r="H10" i="16"/>
  <c r="E10" i="16"/>
  <c r="D10" i="16"/>
  <c r="C10" i="16"/>
  <c r="B10" i="16"/>
  <c r="J10" i="16" s="1"/>
  <c r="H9" i="16"/>
  <c r="E9" i="16"/>
  <c r="D9" i="16"/>
  <c r="C9" i="16"/>
  <c r="B9" i="16"/>
  <c r="J9" i="16" s="1"/>
  <c r="H8" i="16"/>
  <c r="E8" i="16"/>
  <c r="D8" i="16"/>
  <c r="C8" i="16"/>
  <c r="B8" i="16"/>
  <c r="J8" i="16" s="1"/>
  <c r="E7" i="16"/>
  <c r="D7" i="16"/>
  <c r="C7" i="16"/>
  <c r="B7" i="16"/>
  <c r="H6" i="16"/>
  <c r="E6" i="16"/>
  <c r="D6" i="16"/>
  <c r="C6" i="16"/>
  <c r="B6" i="16"/>
  <c r="J6" i="16" s="1"/>
  <c r="J5" i="16"/>
  <c r="E5" i="16"/>
  <c r="D5" i="16"/>
  <c r="C5" i="16"/>
  <c r="B5" i="16"/>
  <c r="B13" i="16" s="1"/>
  <c r="A1" i="16"/>
  <c r="F13" i="16" s="1"/>
  <c r="J13" i="16" s="1"/>
  <c r="M20" i="15"/>
  <c r="L20" i="15"/>
  <c r="K20" i="15"/>
  <c r="J20" i="15"/>
  <c r="I20" i="15"/>
  <c r="M19" i="15"/>
  <c r="L19" i="15"/>
  <c r="K19" i="15"/>
  <c r="J19" i="15"/>
  <c r="I19" i="15"/>
  <c r="F19" i="15"/>
  <c r="M18" i="15"/>
  <c r="L18" i="15"/>
  <c r="K18" i="15"/>
  <c r="J18" i="15"/>
  <c r="I18" i="15"/>
  <c r="M17" i="15"/>
  <c r="L17" i="15"/>
  <c r="K17" i="15"/>
  <c r="J17" i="15"/>
  <c r="I17" i="15"/>
  <c r="M16" i="15"/>
  <c r="L16" i="15"/>
  <c r="K16" i="15"/>
  <c r="J16" i="15"/>
  <c r="I16" i="15"/>
  <c r="M15" i="15"/>
  <c r="L15" i="15"/>
  <c r="K15" i="15"/>
  <c r="J15" i="15"/>
  <c r="I15" i="15"/>
  <c r="M14" i="15"/>
  <c r="L14" i="15"/>
  <c r="K14" i="15"/>
  <c r="J14" i="15"/>
  <c r="I14" i="15"/>
  <c r="K13" i="15"/>
  <c r="E13" i="15"/>
  <c r="M13" i="15" s="1"/>
  <c r="D13" i="15"/>
  <c r="C13" i="15"/>
  <c r="H12" i="15"/>
  <c r="E12" i="15"/>
  <c r="D12" i="15"/>
  <c r="C12" i="15"/>
  <c r="B12" i="15"/>
  <c r="J12" i="15" s="1"/>
  <c r="H11" i="15"/>
  <c r="E11" i="15"/>
  <c r="D11" i="15"/>
  <c r="C11" i="15"/>
  <c r="B11" i="15"/>
  <c r="J11" i="15" s="1"/>
  <c r="H10" i="15"/>
  <c r="E10" i="15"/>
  <c r="D10" i="15"/>
  <c r="C10" i="15"/>
  <c r="B10" i="15"/>
  <c r="J10" i="15" s="1"/>
  <c r="H9" i="15"/>
  <c r="E9" i="15"/>
  <c r="D9" i="15"/>
  <c r="C9" i="15"/>
  <c r="B9" i="15"/>
  <c r="J9" i="15" s="1"/>
  <c r="H8" i="15"/>
  <c r="E8" i="15"/>
  <c r="D8" i="15"/>
  <c r="C8" i="15"/>
  <c r="B8" i="15"/>
  <c r="J8" i="15" s="1"/>
  <c r="E7" i="15"/>
  <c r="D7" i="15"/>
  <c r="C7" i="15"/>
  <c r="B7" i="15"/>
  <c r="H6" i="15"/>
  <c r="E6" i="15"/>
  <c r="D6" i="15"/>
  <c r="C6" i="15"/>
  <c r="B6" i="15"/>
  <c r="J6" i="15" s="1"/>
  <c r="J5" i="15"/>
  <c r="E5" i="15"/>
  <c r="D5" i="15"/>
  <c r="C5" i="15"/>
  <c r="B5" i="15"/>
  <c r="B13" i="15" s="1"/>
  <c r="A1" i="15"/>
  <c r="F13" i="15" s="1"/>
  <c r="J13" i="15" s="1"/>
  <c r="M20" i="14"/>
  <c r="L20" i="14"/>
  <c r="K20" i="14"/>
  <c r="J20" i="14"/>
  <c r="I20" i="14"/>
  <c r="M19" i="14"/>
  <c r="L19" i="14"/>
  <c r="K19" i="14"/>
  <c r="J19" i="14"/>
  <c r="I19" i="14"/>
  <c r="I24" i="14" s="1"/>
  <c r="I25" i="14" s="1"/>
  <c r="F19" i="14"/>
  <c r="M18" i="14"/>
  <c r="L18" i="14"/>
  <c r="K18" i="14"/>
  <c r="J18" i="14"/>
  <c r="I18" i="14"/>
  <c r="M17" i="14"/>
  <c r="L17" i="14"/>
  <c r="K17" i="14"/>
  <c r="J17" i="14"/>
  <c r="I17" i="14"/>
  <c r="M16" i="14"/>
  <c r="L16" i="14"/>
  <c r="K16" i="14"/>
  <c r="J16" i="14"/>
  <c r="I16" i="14"/>
  <c r="M15" i="14"/>
  <c r="L15" i="14"/>
  <c r="K15" i="14"/>
  <c r="J15" i="14"/>
  <c r="I15" i="14"/>
  <c r="M14" i="14"/>
  <c r="L14" i="14"/>
  <c r="K14" i="14"/>
  <c r="J14" i="14"/>
  <c r="I14" i="14"/>
  <c r="K13" i="14"/>
  <c r="K24" i="14" s="1"/>
  <c r="E13" i="14"/>
  <c r="M13" i="14" s="1"/>
  <c r="M24" i="14" s="1"/>
  <c r="D13" i="14"/>
  <c r="C13" i="14"/>
  <c r="H12" i="14"/>
  <c r="E12" i="14"/>
  <c r="D12" i="14"/>
  <c r="C12" i="14"/>
  <c r="B12" i="14"/>
  <c r="J12" i="14" s="1"/>
  <c r="H11" i="14"/>
  <c r="E11" i="14"/>
  <c r="D11" i="14"/>
  <c r="C11" i="14"/>
  <c r="B11" i="14"/>
  <c r="J11" i="14" s="1"/>
  <c r="H10" i="14"/>
  <c r="E10" i="14"/>
  <c r="D10" i="14"/>
  <c r="C10" i="14"/>
  <c r="B10" i="14"/>
  <c r="J10" i="14" s="1"/>
  <c r="H9" i="14"/>
  <c r="E9" i="14"/>
  <c r="D9" i="14"/>
  <c r="C9" i="14"/>
  <c r="B9" i="14"/>
  <c r="J9" i="14" s="1"/>
  <c r="H8" i="14"/>
  <c r="E8" i="14"/>
  <c r="D8" i="14"/>
  <c r="C8" i="14"/>
  <c r="B8" i="14"/>
  <c r="J8" i="14" s="1"/>
  <c r="E7" i="14"/>
  <c r="D7" i="14"/>
  <c r="C7" i="14"/>
  <c r="B7" i="14"/>
  <c r="H6" i="14"/>
  <c r="E6" i="14"/>
  <c r="D6" i="14"/>
  <c r="C6" i="14"/>
  <c r="B6" i="14"/>
  <c r="J6" i="14" s="1"/>
  <c r="J5" i="14"/>
  <c r="E5" i="14"/>
  <c r="D5" i="14"/>
  <c r="C5" i="14"/>
  <c r="B5" i="14"/>
  <c r="B13" i="14" s="1"/>
  <c r="A1" i="14"/>
  <c r="F13" i="14" s="1"/>
  <c r="J13" i="14" s="1"/>
  <c r="M20" i="13"/>
  <c r="L20" i="13"/>
  <c r="K20" i="13"/>
  <c r="J20" i="13"/>
  <c r="I20" i="13"/>
  <c r="M19" i="13"/>
  <c r="L19" i="13"/>
  <c r="K19" i="13"/>
  <c r="J19" i="13"/>
  <c r="I19" i="13"/>
  <c r="I24" i="13" s="1"/>
  <c r="F19" i="13"/>
  <c r="M18" i="13"/>
  <c r="L18" i="13"/>
  <c r="K18" i="13"/>
  <c r="J18" i="13"/>
  <c r="I18" i="13"/>
  <c r="M17" i="13"/>
  <c r="L17" i="13"/>
  <c r="K17" i="13"/>
  <c r="J17" i="13"/>
  <c r="I17" i="13"/>
  <c r="M16" i="13"/>
  <c r="L16" i="13"/>
  <c r="K16" i="13"/>
  <c r="J16" i="13"/>
  <c r="I16" i="13"/>
  <c r="M15" i="13"/>
  <c r="L15" i="13"/>
  <c r="K15" i="13"/>
  <c r="J15" i="13"/>
  <c r="I15" i="13"/>
  <c r="M14" i="13"/>
  <c r="L14" i="13"/>
  <c r="K14" i="13"/>
  <c r="J14" i="13"/>
  <c r="I14" i="13"/>
  <c r="K13" i="13"/>
  <c r="K24" i="13" s="1"/>
  <c r="E13" i="13"/>
  <c r="M13" i="13" s="1"/>
  <c r="M24" i="13" s="1"/>
  <c r="D13" i="13"/>
  <c r="C13" i="13"/>
  <c r="H12" i="13"/>
  <c r="E12" i="13"/>
  <c r="D12" i="13"/>
  <c r="C12" i="13"/>
  <c r="B12" i="13"/>
  <c r="H11" i="13"/>
  <c r="E11" i="13"/>
  <c r="D11" i="13"/>
  <c r="C11" i="13"/>
  <c r="B11" i="13"/>
  <c r="H10" i="13"/>
  <c r="E10" i="13"/>
  <c r="D10" i="13"/>
  <c r="C10" i="13"/>
  <c r="B10" i="13"/>
  <c r="H9" i="13"/>
  <c r="E9" i="13"/>
  <c r="D9" i="13"/>
  <c r="C9" i="13"/>
  <c r="B9" i="13"/>
  <c r="H8" i="13"/>
  <c r="E8" i="13"/>
  <c r="D8" i="13"/>
  <c r="C8" i="13"/>
  <c r="B8" i="13"/>
  <c r="E7" i="13"/>
  <c r="D7" i="13"/>
  <c r="C7" i="13"/>
  <c r="B7" i="13"/>
  <c r="F7" i="13" s="1"/>
  <c r="H6" i="13"/>
  <c r="E6" i="13"/>
  <c r="D6" i="13"/>
  <c r="C6" i="13"/>
  <c r="B6" i="13"/>
  <c r="J5" i="13"/>
  <c r="E5" i="13"/>
  <c r="D5" i="13"/>
  <c r="C5" i="13"/>
  <c r="B5" i="13"/>
  <c r="A1" i="13"/>
  <c r="F13" i="13" s="1"/>
  <c r="J13" i="13" s="1"/>
  <c r="M20" i="11"/>
  <c r="L20" i="11"/>
  <c r="K20" i="11"/>
  <c r="J20" i="11"/>
  <c r="I20" i="11"/>
  <c r="M19" i="11"/>
  <c r="L19" i="11"/>
  <c r="K19" i="11"/>
  <c r="J19" i="11"/>
  <c r="I19" i="11"/>
  <c r="I24" i="11" s="1"/>
  <c r="I25" i="11" s="1"/>
  <c r="F19" i="11"/>
  <c r="M18" i="11"/>
  <c r="L18" i="11"/>
  <c r="K18" i="11"/>
  <c r="J18" i="11"/>
  <c r="I18" i="11"/>
  <c r="M17" i="11"/>
  <c r="L17" i="11"/>
  <c r="K17" i="11"/>
  <c r="J17" i="11"/>
  <c r="I17" i="11"/>
  <c r="M16" i="11"/>
  <c r="L16" i="11"/>
  <c r="K16" i="11"/>
  <c r="J16" i="11"/>
  <c r="I16" i="11"/>
  <c r="M15" i="11"/>
  <c r="L15" i="11"/>
  <c r="K15" i="11"/>
  <c r="J15" i="11"/>
  <c r="I15" i="11"/>
  <c r="M14" i="11"/>
  <c r="L14" i="11"/>
  <c r="K14" i="11"/>
  <c r="J14" i="11"/>
  <c r="I14" i="11"/>
  <c r="K13" i="11"/>
  <c r="K24" i="11" s="1"/>
  <c r="E13" i="11"/>
  <c r="M13" i="11" s="1"/>
  <c r="M24" i="11" s="1"/>
  <c r="D13" i="11"/>
  <c r="C13" i="11"/>
  <c r="H12" i="11"/>
  <c r="E12" i="11"/>
  <c r="D12" i="11"/>
  <c r="C12" i="11"/>
  <c r="B12" i="11"/>
  <c r="J12" i="11" s="1"/>
  <c r="H11" i="11"/>
  <c r="E11" i="11"/>
  <c r="D11" i="11"/>
  <c r="C11" i="11"/>
  <c r="B11" i="11"/>
  <c r="J11" i="11" s="1"/>
  <c r="H10" i="11"/>
  <c r="E10" i="11"/>
  <c r="D10" i="11"/>
  <c r="C10" i="11"/>
  <c r="B10" i="11"/>
  <c r="J10" i="11" s="1"/>
  <c r="H9" i="11"/>
  <c r="E9" i="11"/>
  <c r="D9" i="11"/>
  <c r="C9" i="11"/>
  <c r="B9" i="11"/>
  <c r="J9" i="11" s="1"/>
  <c r="H8" i="11"/>
  <c r="E8" i="11"/>
  <c r="D8" i="11"/>
  <c r="C8" i="11"/>
  <c r="B8" i="11"/>
  <c r="J8" i="11" s="1"/>
  <c r="E7" i="11"/>
  <c r="D7" i="11"/>
  <c r="C7" i="11"/>
  <c r="B7" i="11"/>
  <c r="H6" i="11"/>
  <c r="E6" i="11"/>
  <c r="D6" i="11"/>
  <c r="C6" i="11"/>
  <c r="B6" i="11"/>
  <c r="J6" i="11" s="1"/>
  <c r="J5" i="11"/>
  <c r="E5" i="11"/>
  <c r="D5" i="11"/>
  <c r="C5" i="11"/>
  <c r="B5" i="11"/>
  <c r="B13" i="11" s="1"/>
  <c r="A1" i="11"/>
  <c r="F13" i="11" s="1"/>
  <c r="J13" i="11" s="1"/>
  <c r="M20" i="10"/>
  <c r="L20" i="10"/>
  <c r="K20" i="10"/>
  <c r="J20" i="10"/>
  <c r="I20" i="10"/>
  <c r="M19" i="10"/>
  <c r="L19" i="10"/>
  <c r="K19" i="10"/>
  <c r="J19" i="10"/>
  <c r="I19" i="10"/>
  <c r="I24" i="10" s="1"/>
  <c r="F19" i="10"/>
  <c r="M18" i="10"/>
  <c r="L18" i="10"/>
  <c r="K18" i="10"/>
  <c r="J18" i="10"/>
  <c r="I18" i="10"/>
  <c r="M17" i="10"/>
  <c r="L17" i="10"/>
  <c r="K17" i="10"/>
  <c r="J17" i="10"/>
  <c r="I17" i="10"/>
  <c r="M16" i="10"/>
  <c r="L16" i="10"/>
  <c r="K16" i="10"/>
  <c r="J16" i="10"/>
  <c r="I16" i="10"/>
  <c r="M15" i="10"/>
  <c r="L15" i="10"/>
  <c r="K15" i="10"/>
  <c r="J15" i="10"/>
  <c r="I15" i="10"/>
  <c r="M14" i="10"/>
  <c r="L14" i="10"/>
  <c r="K14" i="10"/>
  <c r="J14" i="10"/>
  <c r="I14" i="10"/>
  <c r="K13" i="10"/>
  <c r="K24" i="10" s="1"/>
  <c r="E13" i="10"/>
  <c r="M13" i="10" s="1"/>
  <c r="M24" i="10" s="1"/>
  <c r="D13" i="10"/>
  <c r="C13" i="10"/>
  <c r="H12" i="10"/>
  <c r="E12" i="10"/>
  <c r="D12" i="10"/>
  <c r="C12" i="10"/>
  <c r="B12" i="10"/>
  <c r="H11" i="10"/>
  <c r="E11" i="10"/>
  <c r="D11" i="10"/>
  <c r="C11" i="10"/>
  <c r="B11" i="10"/>
  <c r="H10" i="10"/>
  <c r="E10" i="10"/>
  <c r="D10" i="10"/>
  <c r="C10" i="10"/>
  <c r="B10" i="10"/>
  <c r="H9" i="10"/>
  <c r="E9" i="10"/>
  <c r="D9" i="10"/>
  <c r="C9" i="10"/>
  <c r="B9" i="10"/>
  <c r="H8" i="10"/>
  <c r="E8" i="10"/>
  <c r="D8" i="10"/>
  <c r="C8" i="10"/>
  <c r="B8" i="10"/>
  <c r="E7" i="10"/>
  <c r="D7" i="10"/>
  <c r="C7" i="10"/>
  <c r="B7" i="10"/>
  <c r="F7" i="10" s="1"/>
  <c r="H6" i="10"/>
  <c r="E6" i="10"/>
  <c r="D6" i="10"/>
  <c r="C6" i="10"/>
  <c r="B6" i="10"/>
  <c r="J5" i="10"/>
  <c r="E5" i="10"/>
  <c r="D5" i="10"/>
  <c r="C5" i="10"/>
  <c r="B5" i="10"/>
  <c r="A1" i="10"/>
  <c r="F13" i="10" s="1"/>
  <c r="J13" i="10" s="1"/>
  <c r="M20" i="8"/>
  <c r="L20" i="8"/>
  <c r="K20" i="8"/>
  <c r="J20" i="8"/>
  <c r="I20" i="8"/>
  <c r="M19" i="8"/>
  <c r="L19" i="8"/>
  <c r="K19" i="8"/>
  <c r="J19" i="8"/>
  <c r="I19" i="8"/>
  <c r="I24" i="8" s="1"/>
  <c r="I25" i="8" s="1"/>
  <c r="F19" i="8"/>
  <c r="M18" i="8"/>
  <c r="L18" i="8"/>
  <c r="K18" i="8"/>
  <c r="J18" i="8"/>
  <c r="I18" i="8"/>
  <c r="M17" i="8"/>
  <c r="L17" i="8"/>
  <c r="K17" i="8"/>
  <c r="J17" i="8"/>
  <c r="I17" i="8"/>
  <c r="M16" i="8"/>
  <c r="L16" i="8"/>
  <c r="K16" i="8"/>
  <c r="J16" i="8"/>
  <c r="I16" i="8"/>
  <c r="M15" i="8"/>
  <c r="L15" i="8"/>
  <c r="K15" i="8"/>
  <c r="J15" i="8"/>
  <c r="I15" i="8"/>
  <c r="M14" i="8"/>
  <c r="L14" i="8"/>
  <c r="K14" i="8"/>
  <c r="J14" i="8"/>
  <c r="I14" i="8"/>
  <c r="E13" i="8"/>
  <c r="M13" i="8" s="1"/>
  <c r="M24" i="8" s="1"/>
  <c r="D13" i="8"/>
  <c r="C13" i="8"/>
  <c r="H12" i="8"/>
  <c r="E12" i="8"/>
  <c r="D12" i="8"/>
  <c r="C12" i="8"/>
  <c r="B12" i="8"/>
  <c r="J12" i="8" s="1"/>
  <c r="H11" i="8"/>
  <c r="E11" i="8"/>
  <c r="D11" i="8"/>
  <c r="C11" i="8"/>
  <c r="B11" i="8"/>
  <c r="J11" i="8" s="1"/>
  <c r="H10" i="8"/>
  <c r="E10" i="8"/>
  <c r="D10" i="8"/>
  <c r="C10" i="8"/>
  <c r="B10" i="8"/>
  <c r="J10" i="8" s="1"/>
  <c r="H9" i="8"/>
  <c r="E9" i="8"/>
  <c r="D9" i="8"/>
  <c r="C9" i="8"/>
  <c r="B9" i="8"/>
  <c r="J9" i="8" s="1"/>
  <c r="H8" i="8"/>
  <c r="E8" i="8"/>
  <c r="D8" i="8"/>
  <c r="C8" i="8"/>
  <c r="B8" i="8"/>
  <c r="J8" i="8" s="1"/>
  <c r="E7" i="8"/>
  <c r="D7" i="8"/>
  <c r="C7" i="8"/>
  <c r="B7" i="8"/>
  <c r="H6" i="8"/>
  <c r="E6" i="8"/>
  <c r="D6" i="8"/>
  <c r="C6" i="8"/>
  <c r="J6" i="8"/>
  <c r="E5" i="8"/>
  <c r="D5" i="8"/>
  <c r="C5" i="8"/>
  <c r="B5" i="8"/>
  <c r="B13" i="8" s="1"/>
  <c r="A1" i="8"/>
  <c r="M20" i="7"/>
  <c r="L20" i="7"/>
  <c r="K20" i="7"/>
  <c r="J20" i="7"/>
  <c r="I20" i="7"/>
  <c r="M19" i="7"/>
  <c r="L19" i="7"/>
  <c r="K19" i="7"/>
  <c r="J19" i="7"/>
  <c r="I19" i="7"/>
  <c r="I24" i="7" s="1"/>
  <c r="F19" i="7"/>
  <c r="M18" i="7"/>
  <c r="L18" i="7"/>
  <c r="K18" i="7"/>
  <c r="J18" i="7"/>
  <c r="I18" i="7"/>
  <c r="M17" i="7"/>
  <c r="L17" i="7"/>
  <c r="K17" i="7"/>
  <c r="J17" i="7"/>
  <c r="I17" i="7"/>
  <c r="M16" i="7"/>
  <c r="L16" i="7"/>
  <c r="K16" i="7"/>
  <c r="J16" i="7"/>
  <c r="I16" i="7"/>
  <c r="M15" i="7"/>
  <c r="L15" i="7"/>
  <c r="K15" i="7"/>
  <c r="J15" i="7"/>
  <c r="I15" i="7"/>
  <c r="M14" i="7"/>
  <c r="L14" i="7"/>
  <c r="K14" i="7"/>
  <c r="J14" i="7"/>
  <c r="I14" i="7"/>
  <c r="K13" i="7"/>
  <c r="K24" i="7" s="1"/>
  <c r="E13" i="7"/>
  <c r="M13" i="7" s="1"/>
  <c r="M24" i="7" s="1"/>
  <c r="D13" i="7"/>
  <c r="C13" i="7"/>
  <c r="H12" i="7"/>
  <c r="E12" i="7"/>
  <c r="D12" i="7"/>
  <c r="C12" i="7"/>
  <c r="B12" i="7"/>
  <c r="H11" i="7"/>
  <c r="E11" i="7"/>
  <c r="D11" i="7"/>
  <c r="C11" i="7"/>
  <c r="B11" i="7"/>
  <c r="H10" i="7"/>
  <c r="E10" i="7"/>
  <c r="D10" i="7"/>
  <c r="C10" i="7"/>
  <c r="B10" i="7"/>
  <c r="H9" i="7"/>
  <c r="E9" i="7"/>
  <c r="D9" i="7"/>
  <c r="C9" i="7"/>
  <c r="B9" i="7"/>
  <c r="H8" i="7"/>
  <c r="E8" i="7"/>
  <c r="D8" i="7"/>
  <c r="C8" i="7"/>
  <c r="B8" i="7"/>
  <c r="E7" i="7"/>
  <c r="D7" i="7"/>
  <c r="C7" i="7"/>
  <c r="B7" i="7"/>
  <c r="H6" i="7"/>
  <c r="E6" i="7"/>
  <c r="D6" i="7"/>
  <c r="C6" i="7"/>
  <c r="B6" i="7"/>
  <c r="E5" i="7"/>
  <c r="D5" i="7"/>
  <c r="C5" i="7"/>
  <c r="B5" i="7"/>
  <c r="B13" i="7" s="1"/>
  <c r="A1" i="7"/>
  <c r="M20" i="6"/>
  <c r="L20" i="6"/>
  <c r="K20" i="6"/>
  <c r="J20" i="6"/>
  <c r="I20" i="6"/>
  <c r="M19" i="6"/>
  <c r="L19" i="6"/>
  <c r="K19" i="6"/>
  <c r="J19" i="6"/>
  <c r="I19" i="6"/>
  <c r="I24" i="6" s="1"/>
  <c r="F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E13" i="6"/>
  <c r="M13" i="6" s="1"/>
  <c r="M24" i="6" s="1"/>
  <c r="D13" i="6"/>
  <c r="C13" i="6"/>
  <c r="H12" i="6"/>
  <c r="E12" i="6"/>
  <c r="D12" i="6"/>
  <c r="C12" i="6"/>
  <c r="B12" i="6"/>
  <c r="H11" i="6"/>
  <c r="E11" i="6"/>
  <c r="D11" i="6"/>
  <c r="C11" i="6"/>
  <c r="B11" i="6"/>
  <c r="H10" i="6"/>
  <c r="E10" i="6"/>
  <c r="D10" i="6"/>
  <c r="C10" i="6"/>
  <c r="B10" i="6"/>
  <c r="H9" i="6"/>
  <c r="E9" i="6"/>
  <c r="D9" i="6"/>
  <c r="C9" i="6"/>
  <c r="B9" i="6"/>
  <c r="H8" i="6"/>
  <c r="E8" i="6"/>
  <c r="D8" i="6"/>
  <c r="C8" i="6"/>
  <c r="B8" i="6"/>
  <c r="E7" i="6"/>
  <c r="D7" i="6"/>
  <c r="C7" i="6"/>
  <c r="B7" i="6"/>
  <c r="H6" i="6"/>
  <c r="E6" i="6"/>
  <c r="D6" i="6"/>
  <c r="C6" i="6"/>
  <c r="B6" i="6"/>
  <c r="E5" i="6"/>
  <c r="D5" i="6"/>
  <c r="C5" i="6"/>
  <c r="B5" i="6"/>
  <c r="B13" i="6" s="1"/>
  <c r="A1" i="6"/>
  <c r="F13" i="6" s="1"/>
  <c r="M20" i="5"/>
  <c r="L20" i="5"/>
  <c r="K20" i="5"/>
  <c r="J20" i="5"/>
  <c r="I20" i="5"/>
  <c r="M19" i="5"/>
  <c r="L19" i="5"/>
  <c r="K19" i="5"/>
  <c r="J19" i="5"/>
  <c r="I19" i="5"/>
  <c r="I24" i="5" s="1"/>
  <c r="F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K13" i="5"/>
  <c r="K24" i="5" s="1"/>
  <c r="E13" i="5"/>
  <c r="M13" i="5" s="1"/>
  <c r="M24" i="5" s="1"/>
  <c r="D13" i="5"/>
  <c r="C13" i="5"/>
  <c r="H12" i="5"/>
  <c r="E12" i="5"/>
  <c r="D12" i="5"/>
  <c r="C12" i="5"/>
  <c r="B12" i="5"/>
  <c r="H11" i="5"/>
  <c r="E11" i="5"/>
  <c r="D11" i="5"/>
  <c r="C11" i="5"/>
  <c r="B11" i="5"/>
  <c r="H10" i="5"/>
  <c r="E10" i="5"/>
  <c r="D10" i="5"/>
  <c r="C10" i="5"/>
  <c r="B10" i="5"/>
  <c r="H9" i="5"/>
  <c r="E9" i="5"/>
  <c r="D9" i="5"/>
  <c r="C9" i="5"/>
  <c r="B9" i="5"/>
  <c r="H8" i="5"/>
  <c r="E8" i="5"/>
  <c r="D8" i="5"/>
  <c r="C8" i="5"/>
  <c r="B8" i="5"/>
  <c r="E7" i="5"/>
  <c r="D7" i="5"/>
  <c r="C7" i="5"/>
  <c r="B7" i="5"/>
  <c r="H6" i="5"/>
  <c r="E6" i="5"/>
  <c r="D6" i="5"/>
  <c r="C6" i="5"/>
  <c r="B6" i="5"/>
  <c r="E5" i="5"/>
  <c r="D5" i="5"/>
  <c r="C5" i="5"/>
  <c r="B5" i="5"/>
  <c r="B13" i="5" s="1"/>
  <c r="A1" i="5"/>
  <c r="M20" i="4"/>
  <c r="L20" i="4"/>
  <c r="K20" i="4"/>
  <c r="J20" i="4"/>
  <c r="I20" i="4"/>
  <c r="M19" i="4"/>
  <c r="L19" i="4"/>
  <c r="K19" i="4"/>
  <c r="J19" i="4"/>
  <c r="I19" i="4"/>
  <c r="F19" i="4"/>
  <c r="M18" i="4"/>
  <c r="L18" i="4"/>
  <c r="K18" i="4"/>
  <c r="J18" i="4"/>
  <c r="I18" i="4"/>
  <c r="M17" i="4"/>
  <c r="L17" i="4"/>
  <c r="K17" i="4"/>
  <c r="J17" i="4"/>
  <c r="I17" i="4"/>
  <c r="M16" i="4"/>
  <c r="L16" i="4"/>
  <c r="K16" i="4"/>
  <c r="J16" i="4"/>
  <c r="I16" i="4"/>
  <c r="M15" i="4"/>
  <c r="L15" i="4"/>
  <c r="K15" i="4"/>
  <c r="J15" i="4"/>
  <c r="I15" i="4"/>
  <c r="I24" i="4" s="1"/>
  <c r="I25" i="4" s="1"/>
  <c r="M14" i="4"/>
  <c r="L14" i="4"/>
  <c r="K14" i="4"/>
  <c r="J14" i="4"/>
  <c r="I14" i="4"/>
  <c r="M13" i="4"/>
  <c r="K13" i="4"/>
  <c r="E13" i="4"/>
  <c r="L13" i="4" s="1"/>
  <c r="D13" i="4"/>
  <c r="C13" i="4"/>
  <c r="H12" i="4"/>
  <c r="E12" i="4"/>
  <c r="D12" i="4"/>
  <c r="C12" i="4"/>
  <c r="B12" i="4"/>
  <c r="H11" i="4"/>
  <c r="E11" i="4"/>
  <c r="D11" i="4"/>
  <c r="C11" i="4"/>
  <c r="B11" i="4"/>
  <c r="H10" i="4"/>
  <c r="E10" i="4"/>
  <c r="D10" i="4"/>
  <c r="C10" i="4"/>
  <c r="B10" i="4"/>
  <c r="H9" i="4"/>
  <c r="E9" i="4"/>
  <c r="D9" i="4"/>
  <c r="C9" i="4"/>
  <c r="B9" i="4"/>
  <c r="H8" i="4"/>
  <c r="E8" i="4"/>
  <c r="D8" i="4"/>
  <c r="C8" i="4"/>
  <c r="B8" i="4"/>
  <c r="E7" i="4"/>
  <c r="D7" i="4"/>
  <c r="C7" i="4"/>
  <c r="B7" i="4"/>
  <c r="H6" i="4"/>
  <c r="E6" i="4"/>
  <c r="D6" i="4"/>
  <c r="C6" i="4"/>
  <c r="B6" i="4"/>
  <c r="E5" i="4"/>
  <c r="D5" i="4"/>
  <c r="C5" i="4"/>
  <c r="B5" i="4"/>
  <c r="B13" i="4" s="1"/>
  <c r="A1" i="4"/>
  <c r="M20" i="3"/>
  <c r="L20" i="3"/>
  <c r="K20" i="3"/>
  <c r="J20" i="3"/>
  <c r="I20" i="3"/>
  <c r="M19" i="3"/>
  <c r="L19" i="3"/>
  <c r="K19" i="3"/>
  <c r="J19" i="3"/>
  <c r="I19" i="3"/>
  <c r="I24" i="3" s="1"/>
  <c r="I25" i="3" s="1"/>
  <c r="F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K13" i="3"/>
  <c r="K24" i="3" s="1"/>
  <c r="K25" i="3" s="1"/>
  <c r="E13" i="3"/>
  <c r="M13" i="3" s="1"/>
  <c r="M24" i="3" s="1"/>
  <c r="D13" i="3"/>
  <c r="C13" i="3"/>
  <c r="H12" i="3"/>
  <c r="E12" i="3"/>
  <c r="D12" i="3"/>
  <c r="C12" i="3"/>
  <c r="B12" i="3"/>
  <c r="H11" i="3"/>
  <c r="E11" i="3"/>
  <c r="D11" i="3"/>
  <c r="C11" i="3"/>
  <c r="B11" i="3"/>
  <c r="H10" i="3"/>
  <c r="E10" i="3"/>
  <c r="D10" i="3"/>
  <c r="C10" i="3"/>
  <c r="B10" i="3"/>
  <c r="H9" i="3"/>
  <c r="E9" i="3"/>
  <c r="D9" i="3"/>
  <c r="C9" i="3"/>
  <c r="B9" i="3"/>
  <c r="H8" i="3"/>
  <c r="E8" i="3"/>
  <c r="D8" i="3"/>
  <c r="C8" i="3"/>
  <c r="B8" i="3"/>
  <c r="E7" i="3"/>
  <c r="D7" i="3"/>
  <c r="C7" i="3"/>
  <c r="B7" i="3"/>
  <c r="H6" i="3"/>
  <c r="E6" i="3"/>
  <c r="D6" i="3"/>
  <c r="C6" i="3"/>
  <c r="B6" i="3"/>
  <c r="J5" i="3"/>
  <c r="E5" i="3"/>
  <c r="D5" i="3"/>
  <c r="C5" i="3"/>
  <c r="B5" i="3"/>
  <c r="B13" i="3" s="1"/>
  <c r="M20" i="2"/>
  <c r="M19" i="2"/>
  <c r="M18" i="2"/>
  <c r="M17" i="2"/>
  <c r="M16" i="2"/>
  <c r="M15" i="2"/>
  <c r="M14" i="2"/>
  <c r="B13" i="13" l="1"/>
  <c r="F5" i="13"/>
  <c r="F10" i="13"/>
  <c r="J10" i="13" s="1"/>
  <c r="F6" i="13"/>
  <c r="J6" i="13" s="1"/>
  <c r="F11" i="13"/>
  <c r="J11" i="13" s="1"/>
  <c r="F8" i="13"/>
  <c r="J8" i="13" s="1"/>
  <c r="F12" i="13"/>
  <c r="J12" i="13" s="1"/>
  <c r="F9" i="13"/>
  <c r="J9" i="13" s="1"/>
  <c r="B13" i="10"/>
  <c r="F5" i="10"/>
  <c r="F10" i="10"/>
  <c r="J10" i="10" s="1"/>
  <c r="F6" i="10"/>
  <c r="J6" i="10" s="1"/>
  <c r="F11" i="10"/>
  <c r="J11" i="10" s="1"/>
  <c r="F8" i="10"/>
  <c r="J8" i="10" s="1"/>
  <c r="F12" i="10"/>
  <c r="J12" i="10" s="1"/>
  <c r="F9" i="10"/>
  <c r="J9" i="10" s="1"/>
  <c r="F13" i="3"/>
  <c r="J13" i="3" s="1"/>
  <c r="J24" i="3" s="1"/>
  <c r="F13" i="8"/>
  <c r="J13" i="8" s="1"/>
  <c r="J24" i="8" s="1"/>
  <c r="F13" i="7"/>
  <c r="J13" i="7" s="1"/>
  <c r="J24" i="7" s="1"/>
  <c r="F13" i="5"/>
  <c r="J13" i="5" s="1"/>
  <c r="J24" i="5" s="1"/>
  <c r="F13" i="4"/>
  <c r="J13" i="4" s="1"/>
  <c r="J24" i="4" s="1"/>
  <c r="J13" i="6"/>
  <c r="J24" i="6" s="1"/>
  <c r="K25" i="7"/>
  <c r="K25" i="10"/>
  <c r="K25" i="13"/>
  <c r="K25" i="5"/>
  <c r="I25" i="5"/>
  <c r="I25" i="6"/>
  <c r="K25" i="11"/>
  <c r="K25" i="14"/>
  <c r="I25" i="10"/>
  <c r="I25" i="13"/>
  <c r="I25" i="7"/>
  <c r="I25" i="16"/>
  <c r="M26" i="16"/>
  <c r="M25" i="16"/>
  <c r="J7" i="16"/>
  <c r="J24" i="16" s="1"/>
  <c r="H7" i="16"/>
  <c r="K13" i="16"/>
  <c r="K24" i="16" s="1"/>
  <c r="K25" i="16" s="1"/>
  <c r="L13" i="16"/>
  <c r="L24" i="16" s="1"/>
  <c r="L25" i="16" s="1"/>
  <c r="J7" i="15"/>
  <c r="J24" i="15" s="1"/>
  <c r="H7" i="15"/>
  <c r="L13" i="15"/>
  <c r="M26" i="14"/>
  <c r="M25" i="14"/>
  <c r="J7" i="14"/>
  <c r="J24" i="14" s="1"/>
  <c r="H7" i="14"/>
  <c r="L13" i="14"/>
  <c r="L24" i="14" s="1"/>
  <c r="L25" i="14" s="1"/>
  <c r="M26" i="13"/>
  <c r="M25" i="13"/>
  <c r="J7" i="13"/>
  <c r="H7" i="13"/>
  <c r="L13" i="13"/>
  <c r="L24" i="13" s="1"/>
  <c r="L25" i="13" s="1"/>
  <c r="M26" i="11"/>
  <c r="M25" i="11"/>
  <c r="J7" i="11"/>
  <c r="J24" i="11" s="1"/>
  <c r="H7" i="11"/>
  <c r="L13" i="11"/>
  <c r="L24" i="11" s="1"/>
  <c r="L25" i="11" s="1"/>
  <c r="M26" i="10"/>
  <c r="M25" i="10"/>
  <c r="H7" i="10"/>
  <c r="J7" i="10"/>
  <c r="L13" i="10"/>
  <c r="L24" i="10" s="1"/>
  <c r="L25" i="10" s="1"/>
  <c r="K26" i="10" s="1"/>
  <c r="M26" i="8"/>
  <c r="M25" i="8"/>
  <c r="H7" i="8"/>
  <c r="K13" i="8"/>
  <c r="K24" i="8" s="1"/>
  <c r="K25" i="8" s="1"/>
  <c r="L13" i="8"/>
  <c r="L24" i="8" s="1"/>
  <c r="L25" i="8" s="1"/>
  <c r="H7" i="7"/>
  <c r="M26" i="7"/>
  <c r="M25" i="7"/>
  <c r="L13" i="7"/>
  <c r="L24" i="7" s="1"/>
  <c r="L25" i="7" s="1"/>
  <c r="K26" i="7" s="1"/>
  <c r="M26" i="6"/>
  <c r="M25" i="6"/>
  <c r="H7" i="6"/>
  <c r="K13" i="6"/>
  <c r="K24" i="6" s="1"/>
  <c r="K25" i="6" s="1"/>
  <c r="L13" i="6"/>
  <c r="L24" i="6" s="1"/>
  <c r="L25" i="6" s="1"/>
  <c r="M26" i="5"/>
  <c r="M25" i="5"/>
  <c r="H7" i="5"/>
  <c r="L13" i="5"/>
  <c r="L24" i="5" s="1"/>
  <c r="L25" i="5" s="1"/>
  <c r="K24" i="4"/>
  <c r="K25" i="4" s="1"/>
  <c r="M24" i="4"/>
  <c r="M26" i="4" s="1"/>
  <c r="L24" i="4"/>
  <c r="L25" i="4" s="1"/>
  <c r="H7" i="4"/>
  <c r="M25" i="4"/>
  <c r="M26" i="3"/>
  <c r="M25" i="3"/>
  <c r="H7" i="3"/>
  <c r="L13" i="3"/>
  <c r="L24" i="3" s="1"/>
  <c r="L25" i="3" s="1"/>
  <c r="K26" i="3" s="1"/>
  <c r="J24" i="13" l="1"/>
  <c r="J24" i="10"/>
  <c r="K26" i="14"/>
  <c r="F24" i="8"/>
  <c r="F24" i="3"/>
  <c r="F24" i="7"/>
  <c r="K26" i="13"/>
  <c r="F24" i="5"/>
  <c r="F24" i="4"/>
  <c r="F24" i="6"/>
  <c r="K26" i="5"/>
  <c r="K26" i="6"/>
  <c r="K26" i="11"/>
  <c r="K26" i="16"/>
  <c r="K26" i="4"/>
  <c r="K26" i="8"/>
  <c r="H5" i="16"/>
  <c r="H24" i="16" s="1"/>
  <c r="H5" i="15"/>
  <c r="H24" i="15" s="1"/>
  <c r="H5" i="14"/>
  <c r="H24" i="14" s="1"/>
  <c r="H5" i="13"/>
  <c r="H24" i="13" s="1"/>
  <c r="H5" i="11"/>
  <c r="H24" i="11" s="1"/>
  <c r="H5" i="10"/>
  <c r="H24" i="10" s="1"/>
  <c r="H5" i="8"/>
  <c r="H24" i="8" s="1"/>
  <c r="H5" i="7"/>
  <c r="H24" i="7" s="1"/>
  <c r="H5" i="6"/>
  <c r="H24" i="6" s="1"/>
  <c r="H5" i="5"/>
  <c r="H24" i="5" s="1"/>
  <c r="H5" i="4"/>
  <c r="H24" i="4" s="1"/>
  <c r="J25" i="3"/>
  <c r="J26" i="3"/>
  <c r="H5" i="3"/>
  <c r="H24" i="3" s="1"/>
  <c r="H25" i="3" s="1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J4" i="4" l="1"/>
  <c r="H4" i="4"/>
  <c r="H25" i="4" s="1"/>
  <c r="H26" i="3"/>
  <c r="G19" i="3"/>
  <c r="G20" i="3" s="1"/>
  <c r="G21" i="3" s="1"/>
  <c r="G22" i="3" s="1"/>
  <c r="G23" i="3" s="1"/>
  <c r="G25" i="3" s="1"/>
  <c r="H26" i="4" l="1"/>
  <c r="H4" i="5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5" i="4" s="1"/>
  <c r="I12" i="2"/>
  <c r="I11" i="2"/>
  <c r="I10" i="2"/>
  <c r="I9" i="2"/>
  <c r="I8" i="2"/>
  <c r="H7" i="2"/>
  <c r="H25" i="5" l="1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5" i="5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5" i="6" s="1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5" i="7" s="1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5" i="8" s="1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5" i="10" s="1"/>
  <c r="G4" i="11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5" i="11" s="1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5" i="13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5" i="14" s="1"/>
  <c r="G4" i="15" s="1"/>
  <c r="G5" i="15" s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5" i="15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5" i="16" s="1"/>
  <c r="J6" i="2"/>
  <c r="I6" i="2"/>
  <c r="F24" i="2"/>
  <c r="H5" i="2"/>
  <c r="J13" i="2"/>
  <c r="J12" i="2"/>
  <c r="J11" i="2"/>
  <c r="J10" i="2"/>
  <c r="J9" i="2"/>
  <c r="J8" i="2"/>
  <c r="E13" i="2"/>
  <c r="M13" i="2" s="1"/>
  <c r="M24" i="2" s="1"/>
  <c r="E12" i="2"/>
  <c r="E11" i="2"/>
  <c r="E10" i="2"/>
  <c r="E9" i="2"/>
  <c r="E8" i="2"/>
  <c r="E7" i="2"/>
  <c r="E6" i="2"/>
  <c r="E5" i="2"/>
  <c r="D13" i="2"/>
  <c r="C13" i="2"/>
  <c r="B12" i="2"/>
  <c r="B11" i="2"/>
  <c r="B8" i="2"/>
  <c r="D12" i="2"/>
  <c r="D11" i="2"/>
  <c r="D10" i="2"/>
  <c r="D9" i="2"/>
  <c r="D8" i="2"/>
  <c r="D7" i="2"/>
  <c r="D6" i="2"/>
  <c r="D5" i="2"/>
  <c r="C12" i="2"/>
  <c r="C11" i="2"/>
  <c r="C10" i="2"/>
  <c r="C9" i="2"/>
  <c r="C8" i="2"/>
  <c r="C7" i="2"/>
  <c r="C6" i="2"/>
  <c r="C5" i="2"/>
  <c r="B10" i="2"/>
  <c r="B9" i="2"/>
  <c r="B5" i="2"/>
  <c r="B13" i="2" s="1"/>
  <c r="B7" i="2"/>
  <c r="H26" i="5" l="1"/>
  <c r="H4" i="6"/>
  <c r="H25" i="6" s="1"/>
  <c r="M26" i="2"/>
  <c r="M25" i="2"/>
  <c r="H24" i="2"/>
  <c r="H25" i="2" s="1"/>
  <c r="J7" i="2"/>
  <c r="H26" i="6" l="1"/>
  <c r="H4" i="7"/>
  <c r="H25" i="7" s="1"/>
  <c r="J19" i="2"/>
  <c r="F19" i="2"/>
  <c r="H26" i="7" l="1"/>
  <c r="H4" i="8"/>
  <c r="H25" i="8" s="1"/>
  <c r="J18" i="2"/>
  <c r="J17" i="2"/>
  <c r="J16" i="2"/>
  <c r="J15" i="2"/>
  <c r="J14" i="2"/>
  <c r="H26" i="8" l="1"/>
  <c r="H4" i="10"/>
  <c r="H25" i="10" s="1"/>
  <c r="K24" i="2"/>
  <c r="K25" i="2" s="1"/>
  <c r="I24" i="2"/>
  <c r="I25" i="2" s="1"/>
  <c r="H26" i="2" s="1"/>
  <c r="L24" i="2"/>
  <c r="L25" i="2" s="1"/>
  <c r="H26" i="10" l="1"/>
  <c r="H4" i="11"/>
  <c r="H25" i="11" s="1"/>
  <c r="K26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J20" i="2"/>
  <c r="J24" i="2" s="1"/>
  <c r="H26" i="11" l="1"/>
  <c r="H4" i="13"/>
  <c r="H25" i="13" s="1"/>
  <c r="J26" i="2"/>
  <c r="J25" i="2"/>
  <c r="G18" i="2"/>
  <c r="H26" i="13" l="1"/>
  <c r="H4" i="14"/>
  <c r="H25" i="14" s="1"/>
  <c r="H4" i="15" s="1"/>
  <c r="H25" i="15" s="1"/>
  <c r="G19" i="2"/>
  <c r="G20" i="2" s="1"/>
  <c r="G21" i="2" s="1"/>
  <c r="G22" i="2" s="1"/>
  <c r="G23" i="2" s="1"/>
  <c r="G25" i="2" s="1"/>
  <c r="H26" i="15" l="1"/>
  <c r="H4" i="16"/>
  <c r="H25" i="16" s="1"/>
  <c r="H26" i="16" s="1"/>
  <c r="H26" i="14"/>
  <c r="J25" i="4"/>
  <c r="J4" i="5" s="1"/>
  <c r="J25" i="5" s="1"/>
  <c r="J4" i="6" s="1"/>
  <c r="J25" i="6" s="1"/>
  <c r="J4" i="7" s="1"/>
  <c r="J25" i="7" s="1"/>
  <c r="J4" i="8" s="1"/>
  <c r="J26" i="8" s="1"/>
  <c r="J26" i="4"/>
  <c r="J25" i="8" l="1"/>
  <c r="J4" i="10" s="1"/>
  <c r="J26" i="5"/>
  <c r="J26" i="7"/>
  <c r="J26" i="6"/>
  <c r="J25" i="10" l="1"/>
  <c r="J4" i="11" s="1"/>
  <c r="J26" i="10"/>
  <c r="J25" i="11" l="1"/>
  <c r="J4" i="13" s="1"/>
  <c r="J26" i="11"/>
  <c r="J25" i="13" l="1"/>
  <c r="J4" i="14" s="1"/>
  <c r="J26" i="13"/>
  <c r="J25" i="14" l="1"/>
  <c r="J4" i="15" s="1"/>
  <c r="J26" i="14"/>
  <c r="J25" i="15" l="1"/>
  <c r="J4" i="16" s="1"/>
  <c r="J26" i="15"/>
  <c r="J25" i="16" l="1"/>
  <c r="J26" i="16"/>
</calcChain>
</file>

<file path=xl/sharedStrings.xml><?xml version="1.0" encoding="utf-8"?>
<sst xmlns="http://schemas.openxmlformats.org/spreadsheetml/2006/main" count="444" uniqueCount="66">
  <si>
    <t>N° SAISIE</t>
  </si>
  <si>
    <t>JOURS MENS.</t>
  </si>
  <si>
    <t>JOURS TRIM.</t>
  </si>
  <si>
    <t>TIERS</t>
  </si>
  <si>
    <t>CATEGORIE</t>
  </si>
  <si>
    <t>MONTANT</t>
  </si>
  <si>
    <t>ARCO</t>
  </si>
  <si>
    <t>UNEO</t>
  </si>
  <si>
    <t>CRAM</t>
  </si>
  <si>
    <t>A.L.M.</t>
  </si>
  <si>
    <t>ENGIE</t>
  </si>
  <si>
    <t>RETRAITE</t>
  </si>
  <si>
    <t>DEPENSES</t>
  </si>
  <si>
    <t>C. PORT CHARGES</t>
  </si>
  <si>
    <t>C. PORT LOYER</t>
  </si>
  <si>
    <t xml:space="preserve"> </t>
  </si>
  <si>
    <t>RECETTES DIVERSES</t>
  </si>
  <si>
    <t>JOURS</t>
  </si>
  <si>
    <t>MODE</t>
  </si>
  <si>
    <t>PAIEMENT</t>
  </si>
  <si>
    <t>BANQUE POSTALE</t>
  </si>
  <si>
    <t>RECETTES</t>
  </si>
  <si>
    <t>C. PORT</t>
  </si>
  <si>
    <t>DEBIT/CREDIT</t>
  </si>
  <si>
    <t>SOLDE</t>
  </si>
  <si>
    <t>DIVERSES</t>
  </si>
  <si>
    <t>LOYER</t>
  </si>
  <si>
    <t>CHARGES</t>
  </si>
  <si>
    <t>REPORT</t>
  </si>
  <si>
    <t>SOUS TOTAL</t>
  </si>
  <si>
    <t>TOTAL</t>
  </si>
  <si>
    <t>Carte</t>
  </si>
  <si>
    <t>Retrait</t>
  </si>
  <si>
    <t>TIP</t>
  </si>
  <si>
    <t>MUTUELLE</t>
  </si>
  <si>
    <t>EAUX</t>
  </si>
  <si>
    <t>Lutz</t>
  </si>
  <si>
    <t>COMPTABILISATION</t>
  </si>
  <si>
    <t>MODE PAIEMENT</t>
  </si>
  <si>
    <t>C. PORT D</t>
  </si>
  <si>
    <t>Unico</t>
  </si>
  <si>
    <t>Vir recu</t>
  </si>
  <si>
    <t>C. PORT C</t>
  </si>
  <si>
    <t>Cheque</t>
  </si>
  <si>
    <t>Geant</t>
  </si>
  <si>
    <t>Prel</t>
  </si>
  <si>
    <t>Carrefour</t>
  </si>
  <si>
    <t>DIVERS</t>
  </si>
  <si>
    <t>Vir emis</t>
  </si>
  <si>
    <t>Marche Fermier</t>
  </si>
  <si>
    <t>REC DIV</t>
  </si>
  <si>
    <t>Bontemps</t>
  </si>
  <si>
    <t>T.P.</t>
  </si>
  <si>
    <t>T.HABI</t>
  </si>
  <si>
    <t>T.FONC</t>
  </si>
  <si>
    <t>Vers</t>
  </si>
  <si>
    <t>Amazon</t>
  </si>
  <si>
    <t>IMP.REV</t>
  </si>
  <si>
    <t>Depot cheque</t>
  </si>
  <si>
    <t>Dr Dupont</t>
  </si>
  <si>
    <t>GAZ-ELEC</t>
  </si>
  <si>
    <t>Poste</t>
  </si>
  <si>
    <t>ST CHRIST</t>
  </si>
  <si>
    <t>ASS.VOIT</t>
  </si>
  <si>
    <t>L'échéance trimsertrielle est le 27 du premier mois de chaque trimestre</t>
  </si>
  <si>
    <t>TOTAL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</si>
</sst>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2" xfId="1" applyFont="1" applyBorder="1"/>
    <xf numFmtId="43" fontId="0" fillId="0" borderId="1" xfId="1" applyFont="1" applyBorder="1"/>
    <xf numFmtId="43" fontId="2" fillId="0" borderId="2" xfId="1" applyFont="1" applyBorder="1"/>
    <xf numFmtId="0" fontId="2" fillId="0" borderId="2" xfId="0" applyFont="1" applyBorder="1"/>
    <xf numFmtId="0" fontId="0" fillId="0" borderId="18" xfId="0" applyBorder="1"/>
    <xf numFmtId="43" fontId="0" fillId="0" borderId="18" xfId="1" applyFont="1" applyBorder="1"/>
    <xf numFmtId="0" fontId="0" fillId="0" borderId="20" xfId="0" applyBorder="1"/>
    <xf numFmtId="43" fontId="0" fillId="0" borderId="20" xfId="1" applyFont="1" applyBorder="1"/>
    <xf numFmtId="0" fontId="0" fillId="0" borderId="7" xfId="0" applyBorder="1"/>
    <xf numFmtId="43" fontId="0" fillId="0" borderId="7" xfId="1" applyFont="1" applyBorder="1"/>
    <xf numFmtId="0" fontId="2" fillId="0" borderId="19" xfId="0" applyFont="1" applyBorder="1"/>
    <xf numFmtId="0" fontId="2" fillId="0" borderId="21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43" fontId="0" fillId="0" borderId="23" xfId="1" applyFont="1" applyBorder="1" applyAlignment="1"/>
    <xf numFmtId="43" fontId="0" fillId="0" borderId="22" xfId="1" applyFont="1" applyBorder="1"/>
    <xf numFmtId="43" fontId="0" fillId="0" borderId="15" xfId="1" applyFont="1" applyBorder="1" applyAlignment="1"/>
    <xf numFmtId="43" fontId="0" fillId="0" borderId="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43" fontId="2" fillId="0" borderId="7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0" xfId="0" applyNumberFormat="1"/>
    <xf numFmtId="14" fontId="0" fillId="0" borderId="1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4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21" xfId="0" applyBorder="1"/>
    <xf numFmtId="0" fontId="0" fillId="0" borderId="28" xfId="0" applyBorder="1"/>
    <xf numFmtId="14" fontId="0" fillId="0" borderId="0" xfId="0" applyNumberFormat="1"/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Protection="1"/>
    <xf numFmtId="0" fontId="2" fillId="0" borderId="3" xfId="0" applyFont="1" applyBorder="1"/>
    <xf numFmtId="14" fontId="0" fillId="0" borderId="4" xfId="0" applyNumberForma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43" fontId="0" fillId="0" borderId="28" xfId="1" applyFont="1" applyBorder="1"/>
    <xf numFmtId="43" fontId="0" fillId="0" borderId="29" xfId="1" applyFont="1" applyBorder="1" applyAlignment="1"/>
    <xf numFmtId="43" fontId="0" fillId="0" borderId="25" xfId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PTA\ESSAI%20EXCEL\ESSAI%20B.P.%20-%20MOD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HEANCIER"/>
      <sheetName val="MODELE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8"/>
  <sheetViews>
    <sheetView workbookViewId="0">
      <selection activeCell="K1" sqref="K1"/>
    </sheetView>
  </sheetViews>
  <sheetFormatPr baseColWidth="10" defaultRowHeight="15" x14ac:dyDescent="0.25"/>
  <cols>
    <col min="3" max="3" width="15.42578125" customWidth="1"/>
    <col min="4" max="4" width="20.5703125" customWidth="1"/>
    <col min="7" max="7" width="21.42578125" customWidth="1"/>
    <col min="8" max="8" width="21.85546875" customWidth="1"/>
    <col min="9" max="9" width="16.85546875" customWidth="1"/>
    <col min="10" max="10" width="19.85546875" customWidth="1"/>
  </cols>
  <sheetData>
    <row r="1" spans="1:10" ht="19.5" thickBot="1" x14ac:dyDescent="0.35">
      <c r="H1" s="49" t="s">
        <v>37</v>
      </c>
      <c r="I1" s="50" t="s">
        <v>38</v>
      </c>
      <c r="J1" s="51" t="s">
        <v>3</v>
      </c>
    </row>
    <row r="2" spans="1:10" ht="15.75" thickBot="1" x14ac:dyDescent="0.3">
      <c r="A2" s="3" t="s">
        <v>1</v>
      </c>
      <c r="B2" s="3" t="s">
        <v>2</v>
      </c>
      <c r="C2" s="3" t="s">
        <v>19</v>
      </c>
      <c r="D2" s="3" t="s">
        <v>3</v>
      </c>
      <c r="E2" s="3" t="s">
        <v>4</v>
      </c>
      <c r="F2" s="4" t="s">
        <v>5</v>
      </c>
      <c r="G2" s="5" t="s">
        <v>15</v>
      </c>
      <c r="H2" s="52" t="s">
        <v>39</v>
      </c>
      <c r="I2" s="53" t="s">
        <v>31</v>
      </c>
      <c r="J2" s="1" t="s">
        <v>40</v>
      </c>
    </row>
    <row r="3" spans="1:10" x14ac:dyDescent="0.25">
      <c r="A3" s="2">
        <v>1</v>
      </c>
      <c r="B3" s="2"/>
      <c r="C3" t="s">
        <v>41</v>
      </c>
      <c r="D3" s="2" t="s">
        <v>6</v>
      </c>
      <c r="E3" s="2" t="s">
        <v>11</v>
      </c>
      <c r="F3" s="2">
        <v>750</v>
      </c>
      <c r="H3" s="54" t="s">
        <v>42</v>
      </c>
      <c r="I3" s="53" t="s">
        <v>43</v>
      </c>
      <c r="J3" s="1" t="s">
        <v>44</v>
      </c>
    </row>
    <row r="4" spans="1:10" x14ac:dyDescent="0.25">
      <c r="A4" s="1">
        <v>5</v>
      </c>
      <c r="B4" s="1"/>
      <c r="C4" t="s">
        <v>45</v>
      </c>
      <c r="D4" s="1" t="s">
        <v>7</v>
      </c>
      <c r="E4" s="1" t="s">
        <v>34</v>
      </c>
      <c r="F4" s="1">
        <v>-100</v>
      </c>
      <c r="H4" s="55" t="s">
        <v>12</v>
      </c>
      <c r="I4" s="53" t="s">
        <v>45</v>
      </c>
      <c r="J4" s="1" t="s">
        <v>46</v>
      </c>
    </row>
    <row r="5" spans="1:10" x14ac:dyDescent="0.25">
      <c r="A5" s="1">
        <v>10</v>
      </c>
      <c r="B5" s="1"/>
      <c r="C5" t="s">
        <v>41</v>
      </c>
      <c r="D5" s="1" t="s">
        <v>8</v>
      </c>
      <c r="E5" s="1" t="s">
        <v>11</v>
      </c>
      <c r="F5" s="1">
        <v>1200</v>
      </c>
      <c r="H5" s="55" t="s">
        <v>47</v>
      </c>
      <c r="I5" s="53" t="s">
        <v>48</v>
      </c>
      <c r="J5" s="1" t="s">
        <v>49</v>
      </c>
    </row>
    <row r="6" spans="1:10" x14ac:dyDescent="0.25">
      <c r="A6" s="1">
        <v>10</v>
      </c>
      <c r="B6" s="1"/>
      <c r="C6" t="s">
        <v>45</v>
      </c>
      <c r="D6" s="1" t="s">
        <v>9</v>
      </c>
      <c r="E6" s="1" t="s">
        <v>35</v>
      </c>
      <c r="F6" s="1">
        <v>-40</v>
      </c>
      <c r="H6" s="55" t="s">
        <v>50</v>
      </c>
      <c r="I6" s="53" t="s">
        <v>32</v>
      </c>
      <c r="J6" s="1" t="s">
        <v>51</v>
      </c>
    </row>
    <row r="7" spans="1:10" x14ac:dyDescent="0.25">
      <c r="A7" s="1">
        <v>15</v>
      </c>
      <c r="B7" s="1"/>
      <c r="C7" t="s">
        <v>45</v>
      </c>
      <c r="D7" s="1" t="s">
        <v>52</v>
      </c>
      <c r="E7" s="1" t="s">
        <v>53</v>
      </c>
      <c r="F7" s="1">
        <v>-100</v>
      </c>
      <c r="H7" s="55" t="s">
        <v>15</v>
      </c>
      <c r="I7" s="53" t="s">
        <v>33</v>
      </c>
      <c r="J7" s="1" t="s">
        <v>36</v>
      </c>
    </row>
    <row r="8" spans="1:10" x14ac:dyDescent="0.25">
      <c r="A8" s="1">
        <v>15</v>
      </c>
      <c r="B8" s="1"/>
      <c r="C8" t="s">
        <v>45</v>
      </c>
      <c r="D8" s="1" t="s">
        <v>52</v>
      </c>
      <c r="E8" s="1" t="s">
        <v>54</v>
      </c>
      <c r="F8" s="1">
        <v>-110</v>
      </c>
      <c r="H8" s="55"/>
      <c r="I8" s="53" t="s">
        <v>55</v>
      </c>
      <c r="J8" s="1" t="s">
        <v>56</v>
      </c>
    </row>
    <row r="9" spans="1:10" x14ac:dyDescent="0.25">
      <c r="A9" s="1">
        <v>15</v>
      </c>
      <c r="B9" s="1"/>
      <c r="C9" t="s">
        <v>45</v>
      </c>
      <c r="D9" s="1" t="s">
        <v>52</v>
      </c>
      <c r="E9" s="1" t="s">
        <v>57</v>
      </c>
      <c r="F9" s="1">
        <v>-350</v>
      </c>
      <c r="H9" s="55"/>
      <c r="I9" s="53" t="s">
        <v>58</v>
      </c>
      <c r="J9" s="1" t="s">
        <v>59</v>
      </c>
    </row>
    <row r="10" spans="1:10" x14ac:dyDescent="0.25">
      <c r="A10" s="1">
        <v>20</v>
      </c>
      <c r="B10" s="1"/>
      <c r="C10" t="s">
        <v>45</v>
      </c>
      <c r="D10" s="1" t="s">
        <v>10</v>
      </c>
      <c r="E10" s="1" t="s">
        <v>60</v>
      </c>
      <c r="F10" s="1">
        <v>-120</v>
      </c>
      <c r="H10" s="55"/>
      <c r="I10" s="53" t="s">
        <v>41</v>
      </c>
      <c r="J10" s="1" t="s">
        <v>61</v>
      </c>
    </row>
    <row r="11" spans="1:10" x14ac:dyDescent="0.25">
      <c r="A11" s="1" t="s">
        <v>15</v>
      </c>
      <c r="B11" s="1">
        <v>27</v>
      </c>
      <c r="C11" t="s">
        <v>45</v>
      </c>
      <c r="D11" s="1" t="s">
        <v>62</v>
      </c>
      <c r="E11" s="1" t="s">
        <v>63</v>
      </c>
      <c r="F11" s="1">
        <v>-95</v>
      </c>
      <c r="H11" s="55"/>
      <c r="I11" s="53"/>
      <c r="J11" s="1"/>
    </row>
    <row r="12" spans="1:10" ht="15.75" thickBot="1" x14ac:dyDescent="0.3">
      <c r="A12" s="1"/>
      <c r="B12" s="1"/>
      <c r="C12" s="1"/>
      <c r="D12" s="1"/>
      <c r="E12" s="1"/>
      <c r="F12" s="1"/>
      <c r="H12" s="56"/>
      <c r="I12" s="57"/>
      <c r="J12" s="1"/>
    </row>
    <row r="13" spans="1:10" x14ac:dyDescent="0.25">
      <c r="A13" s="1"/>
      <c r="B13" s="1"/>
      <c r="C13" s="1"/>
      <c r="D13" s="1"/>
      <c r="E13" s="1"/>
      <c r="F13" s="1"/>
    </row>
    <row r="14" spans="1:10" x14ac:dyDescent="0.25">
      <c r="A14" s="1"/>
      <c r="B14" s="1"/>
      <c r="C14" s="1"/>
      <c r="D14" s="1"/>
      <c r="E14" s="1"/>
      <c r="F14" s="1"/>
    </row>
    <row r="15" spans="1:10" x14ac:dyDescent="0.25">
      <c r="A15" s="1"/>
      <c r="B15" s="1"/>
      <c r="C15" s="1"/>
      <c r="D15" s="1"/>
      <c r="E15" s="1"/>
      <c r="F15" s="1"/>
    </row>
    <row r="16" spans="1:10" x14ac:dyDescent="0.25">
      <c r="A16" s="1"/>
      <c r="B16" s="1"/>
      <c r="C16" s="1"/>
      <c r="D16" s="1"/>
      <c r="E16" s="1"/>
      <c r="F16" s="1"/>
    </row>
    <row r="18" spans="1:1" x14ac:dyDescent="0.25">
      <c r="A18" t="s">
        <v>64</v>
      </c>
    </row>
  </sheetData>
  <dataValidations count="1">
    <dataValidation type="list" allowBlank="1" showInputMessage="1" showErrorMessage="1" sqref="J11">
      <formula1>"$ks2:$k$11"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N27"/>
  <sheetViews>
    <sheetView workbookViewId="0">
      <selection activeCell="F5" sqref="F5"/>
    </sheetView>
  </sheetViews>
  <sheetFormatPr baseColWidth="10" defaultRowHeight="15" x14ac:dyDescent="0.25"/>
  <cols>
    <col min="7" max="7" width="11.85546875" bestFit="1" customWidth="1"/>
    <col min="8" max="8" width="14.42578125" customWidth="1"/>
  </cols>
  <sheetData>
    <row r="1" spans="1:13" ht="15.75" thickBot="1" x14ac:dyDescent="0.3">
      <c r="A1" t="str">
        <f ca="1">MID(CELL("filename",A1),FIND("]",CELL("filename",A1))+1,32)</f>
        <v>AOUT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42583</v>
      </c>
      <c r="C4" s="2"/>
      <c r="D4" s="2"/>
      <c r="E4" s="2"/>
      <c r="F4" s="13"/>
      <c r="G4" s="15">
        <f ca="1">JUILLET!G25</f>
        <v>13660</v>
      </c>
      <c r="H4" s="15">
        <f ca="1">JUILLET!H25</f>
        <v>10500</v>
      </c>
      <c r="I4" s="15">
        <f>JUILLET!I25</f>
        <v>40</v>
      </c>
      <c r="J4" s="15">
        <f ca="1">JUILLET!J25</f>
        <v>-4395</v>
      </c>
      <c r="K4" s="15">
        <f>JUILLET!K25</f>
        <v>650</v>
      </c>
      <c r="L4" s="15">
        <f>JUILLET!L25</f>
        <v>-135</v>
      </c>
      <c r="M4" s="15">
        <f>JUILLET!M25</f>
        <v>-500</v>
      </c>
    </row>
    <row r="5" spans="1:13" x14ac:dyDescent="0.25">
      <c r="A5" s="25">
        <v>1</v>
      </c>
      <c r="B5" s="46">
        <f>B4</f>
        <v>42583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13660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42587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17" ca="1" si="0">SUM(G5)+SUM(F6)</f>
        <v>13660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42592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13660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42592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13660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42597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13660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42597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13660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42597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13660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42602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13660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42609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13660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13660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13660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13660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13660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13660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13660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13660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13660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13660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13660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8">SUM(J5:J23)</f>
        <v>0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13660</v>
      </c>
      <c r="H25" s="30">
        <f ca="1">H24+H4</f>
        <v>10500</v>
      </c>
      <c r="I25" s="30">
        <f>I24+I4</f>
        <v>40</v>
      </c>
      <c r="J25" s="30">
        <f ca="1">J24+J4</f>
        <v>-4395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-4395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N27"/>
  <sheetViews>
    <sheetView workbookViewId="0">
      <selection activeCell="F5" sqref="F5"/>
    </sheetView>
  </sheetViews>
  <sheetFormatPr baseColWidth="10" defaultRowHeight="15" x14ac:dyDescent="0.25"/>
  <cols>
    <col min="7" max="7" width="11.85546875" bestFit="1" customWidth="1"/>
    <col min="8" max="8" width="12.85546875" customWidth="1"/>
  </cols>
  <sheetData>
    <row r="1" spans="1:13" ht="15.75" thickBot="1" x14ac:dyDescent="0.3">
      <c r="A1" t="str">
        <f ca="1">MID(CELL("filename",A1),FIND("]",CELL("filename",A1))+1,32)</f>
        <v>SEPTEMBRE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42614</v>
      </c>
      <c r="C4" s="2"/>
      <c r="D4" s="2"/>
      <c r="E4" s="2"/>
      <c r="F4" s="13"/>
      <c r="G4" s="15">
        <f ca="1">AOUT!G25</f>
        <v>13660</v>
      </c>
      <c r="H4" s="15">
        <f ca="1">AOUT!H25</f>
        <v>10500</v>
      </c>
      <c r="I4" s="15">
        <f>AOUT!I25</f>
        <v>40</v>
      </c>
      <c r="J4" s="15">
        <f ca="1">AOUT!J25</f>
        <v>-4395</v>
      </c>
      <c r="K4" s="15">
        <f>AOUT!K25</f>
        <v>650</v>
      </c>
      <c r="L4" s="15">
        <f>AOUT!L25</f>
        <v>-135</v>
      </c>
      <c r="M4" s="15">
        <f>AOUT!M25</f>
        <v>-500</v>
      </c>
    </row>
    <row r="5" spans="1:13" x14ac:dyDescent="0.25">
      <c r="A5" s="25">
        <v>1</v>
      </c>
      <c r="B5" s="46">
        <f>B4</f>
        <v>42614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13660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42618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23" ca="1" si="0">SUM(G5)+SUM(F6)</f>
        <v>13660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42623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13660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42623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13660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42628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13660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42628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13660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42628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13660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42633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13660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42640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13660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13660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13660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13660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13660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13660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13660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13660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13660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13660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13660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7">SUM(J5:J23)</f>
        <v>0</v>
      </c>
      <c r="K24" s="64">
        <f t="shared" si="7"/>
        <v>0</v>
      </c>
      <c r="L24" s="64">
        <f t="shared" si="7"/>
        <v>0</v>
      </c>
      <c r="M24" s="64">
        <f t="shared" si="7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13660</v>
      </c>
      <c r="H25" s="30">
        <f ca="1">H24+H4</f>
        <v>10500</v>
      </c>
      <c r="I25" s="30">
        <f>I24+I4</f>
        <v>40</v>
      </c>
      <c r="J25" s="30">
        <f ca="1">J24+J4</f>
        <v>-4395</v>
      </c>
      <c r="K25" s="30">
        <f t="shared" ref="K25:L25" si="8">K24+K4</f>
        <v>650</v>
      </c>
      <c r="L25" s="30">
        <f t="shared" si="8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-4395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27"/>
  <sheetViews>
    <sheetView workbookViewId="0">
      <selection activeCell="G30" sqref="G30"/>
    </sheetView>
  </sheetViews>
  <sheetFormatPr baseColWidth="10" defaultRowHeight="15" x14ac:dyDescent="0.25"/>
  <cols>
    <col min="7" max="7" width="11.85546875" bestFit="1" customWidth="1"/>
    <col min="8" max="8" width="12.85546875" customWidth="1"/>
  </cols>
  <sheetData>
    <row r="1" spans="1:13" ht="15.75" thickBot="1" x14ac:dyDescent="0.3">
      <c r="A1" t="str">
        <f ca="1">MID(CELL("filename",A1),FIND("]",CELL("filename",A1))+1,32)</f>
        <v>OCTOBRE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42644</v>
      </c>
      <c r="C4" s="2"/>
      <c r="D4" s="2"/>
      <c r="E4" s="2"/>
      <c r="F4" s="13"/>
      <c r="G4" s="15">
        <f ca="1">SEPTEMBRE!G25</f>
        <v>13660</v>
      </c>
      <c r="H4" s="15">
        <f ca="1">SEPTEMBRE!H25</f>
        <v>10500</v>
      </c>
      <c r="I4" s="15">
        <f>SEPTEMBRE!I25</f>
        <v>40</v>
      </c>
      <c r="J4" s="15">
        <f ca="1">SEPTEMBRE!J25</f>
        <v>-4395</v>
      </c>
      <c r="K4" s="15">
        <f>SEPTEMBRE!K25</f>
        <v>650</v>
      </c>
      <c r="L4" s="15">
        <f>SEPTEMBRE!L25</f>
        <v>-135</v>
      </c>
      <c r="M4" s="15">
        <f>SEPTEMBRE!M25</f>
        <v>-500</v>
      </c>
    </row>
    <row r="5" spans="1:13" x14ac:dyDescent="0.25">
      <c r="A5" s="25">
        <v>1</v>
      </c>
      <c r="B5" s="46">
        <f>B4</f>
        <v>42644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13660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42648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23" ca="1" si="0">SUM(G5)+SUM(F6)</f>
        <v>13660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42653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13660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42653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13660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42658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13660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42658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13660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42658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13660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42663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13660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42670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>
        <f ca="1">IF(AND($A13=9,$E13="ASS.VOIT",OR($A$1="janvier",$A$1="avril",$A$1="juillet",$A$1="octobre")),ECHEANCIER!$F$11,"")</f>
        <v>-95</v>
      </c>
      <c r="G13" s="14">
        <f t="shared" ca="1" si="0"/>
        <v>13565</v>
      </c>
      <c r="H13" s="14"/>
      <c r="I13" s="14"/>
      <c r="J13" s="35">
        <f t="shared" ca="1" si="1"/>
        <v>-95</v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13565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13565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13565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13565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13565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13565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13565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13565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13565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13565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7">SUM(J5:J23)</f>
        <v>-95</v>
      </c>
      <c r="K24" s="64">
        <f t="shared" si="7"/>
        <v>0</v>
      </c>
      <c r="L24" s="64">
        <f t="shared" si="7"/>
        <v>0</v>
      </c>
      <c r="M24" s="64">
        <f t="shared" si="7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13565</v>
      </c>
      <c r="H25" s="30">
        <f ca="1">H24+H4</f>
        <v>10500</v>
      </c>
      <c r="I25" s="30">
        <f>I24+I4</f>
        <v>40</v>
      </c>
      <c r="J25" s="30">
        <f ca="1">J24+J4</f>
        <v>-4490</v>
      </c>
      <c r="K25" s="30">
        <f t="shared" ref="K25:L25" si="8">K24+K4</f>
        <v>650</v>
      </c>
      <c r="L25" s="30">
        <f t="shared" si="8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-4490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N27"/>
  <sheetViews>
    <sheetView workbookViewId="0">
      <selection activeCell="G29" sqref="G29"/>
    </sheetView>
  </sheetViews>
  <sheetFormatPr baseColWidth="10" defaultRowHeight="15" x14ac:dyDescent="0.25"/>
  <cols>
    <col min="7" max="7" width="11.85546875" bestFit="1" customWidth="1"/>
    <col min="8" max="8" width="12.7109375" customWidth="1"/>
  </cols>
  <sheetData>
    <row r="1" spans="1:13" ht="15.75" thickBot="1" x14ac:dyDescent="0.3">
      <c r="A1" t="str">
        <f ca="1">MID(CELL("filename",A1),FIND("]",CELL("filename",A1))+1,32)</f>
        <v>NOVEMBRE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42675</v>
      </c>
      <c r="C4" s="2"/>
      <c r="D4" s="2"/>
      <c r="E4" s="2"/>
      <c r="F4" s="13"/>
      <c r="G4" s="15">
        <f ca="1">OCTOBRE!G25</f>
        <v>13565</v>
      </c>
      <c r="H4" s="15">
        <f ca="1">OCTOBRE!H25</f>
        <v>10500</v>
      </c>
      <c r="I4" s="15">
        <f>OCTOBRE!I25</f>
        <v>40</v>
      </c>
      <c r="J4" s="15">
        <f ca="1">OCTOBRE!J25</f>
        <v>-4490</v>
      </c>
      <c r="K4" s="15">
        <f>OCTOBRE!K25</f>
        <v>650</v>
      </c>
      <c r="L4" s="15">
        <f>OCTOBRE!L25</f>
        <v>-135</v>
      </c>
      <c r="M4" s="15">
        <f>OCTOBRE!M25</f>
        <v>-500</v>
      </c>
    </row>
    <row r="5" spans="1:13" x14ac:dyDescent="0.25">
      <c r="A5" s="25">
        <v>1</v>
      </c>
      <c r="B5" s="46">
        <f>B4</f>
        <v>42675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13565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42679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23" ca="1" si="0">SUM(G5)+SUM(F6)</f>
        <v>13565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42684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13565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42684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13565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42689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13565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42689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13565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42689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13565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42694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13565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42701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13565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13565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13565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13565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13565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13565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13565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13565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13565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13565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13565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7">SUM(J5:J23)</f>
        <v>0</v>
      </c>
      <c r="K24" s="64">
        <f t="shared" si="7"/>
        <v>0</v>
      </c>
      <c r="L24" s="64">
        <f t="shared" si="7"/>
        <v>0</v>
      </c>
      <c r="M24" s="64">
        <f t="shared" si="7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15">
        <f ca="1">G23</f>
        <v>13565</v>
      </c>
      <c r="H25" s="15">
        <f ca="1">H24+H4</f>
        <v>10500</v>
      </c>
      <c r="I25" s="15">
        <f>I24+I4</f>
        <v>40</v>
      </c>
      <c r="J25" s="15">
        <f ca="1">J24+J4</f>
        <v>-4490</v>
      </c>
      <c r="K25" s="15">
        <f t="shared" ref="K25:L25" si="8">K24+K4</f>
        <v>650</v>
      </c>
      <c r="L25" s="15">
        <f t="shared" si="8"/>
        <v>-135</v>
      </c>
      <c r="M25" s="15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-4490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N27"/>
  <sheetViews>
    <sheetView workbookViewId="0">
      <selection activeCell="F31" sqref="F31"/>
    </sheetView>
  </sheetViews>
  <sheetFormatPr baseColWidth="10" defaultRowHeight="15" x14ac:dyDescent="0.25"/>
  <cols>
    <col min="7" max="7" width="11.85546875" bestFit="1" customWidth="1"/>
    <col min="8" max="8" width="12.85546875" customWidth="1"/>
  </cols>
  <sheetData>
    <row r="1" spans="1:13" ht="15.75" thickBot="1" x14ac:dyDescent="0.3">
      <c r="A1" t="str">
        <f ca="1">MID(CELL("filename",A1),FIND("]",CELL("filename",A1))+1,32)</f>
        <v>DECEMBRE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42705</v>
      </c>
      <c r="C4" s="2"/>
      <c r="D4" s="2"/>
      <c r="E4" s="2"/>
      <c r="F4" s="13"/>
      <c r="G4" s="15">
        <f ca="1">NOVEMBRE!G25</f>
        <v>13565</v>
      </c>
      <c r="H4" s="15">
        <f ca="1">NOVEMBRE!H25</f>
        <v>10500</v>
      </c>
      <c r="I4" s="15">
        <f>NOVEMBRE!I25</f>
        <v>40</v>
      </c>
      <c r="J4" s="15">
        <f ca="1">NOVEMBRE!J25</f>
        <v>-4490</v>
      </c>
      <c r="K4" s="15">
        <f>NOVEMBRE!K25</f>
        <v>650</v>
      </c>
      <c r="L4" s="15">
        <f>NOVEMBRE!L25</f>
        <v>-135</v>
      </c>
      <c r="M4" s="15">
        <f>NOVEMBRE!M25</f>
        <v>-500</v>
      </c>
    </row>
    <row r="5" spans="1:13" x14ac:dyDescent="0.25">
      <c r="A5" s="25">
        <v>1</v>
      </c>
      <c r="B5" s="46">
        <f>B4</f>
        <v>42705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13565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42709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23" ca="1" si="0">SUM(G5)+SUM(F6)</f>
        <v>13565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42714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13565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42714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13565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42719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13565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42719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13565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42719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13565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42724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13565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42731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13565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13565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13565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13565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13565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13565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13565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13565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13565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13565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13565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7">SUM(J5:J23)</f>
        <v>0</v>
      </c>
      <c r="K24" s="64">
        <f t="shared" si="7"/>
        <v>0</v>
      </c>
      <c r="L24" s="64">
        <f t="shared" si="7"/>
        <v>0</v>
      </c>
      <c r="M24" s="64">
        <f t="shared" si="7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13565</v>
      </c>
      <c r="H25" s="30">
        <f ca="1">H24+H4</f>
        <v>10500</v>
      </c>
      <c r="I25" s="30">
        <f>I24+I4</f>
        <v>40</v>
      </c>
      <c r="J25" s="30">
        <f ca="1">J24+J4</f>
        <v>-4490</v>
      </c>
      <c r="K25" s="30">
        <f t="shared" ref="K25:L25" si="8">K24+K4</f>
        <v>650</v>
      </c>
      <c r="L25" s="30">
        <f t="shared" si="8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-4490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30"/>
  <sheetViews>
    <sheetView showZeros="0" workbookViewId="0">
      <selection activeCell="A27" sqref="A27"/>
    </sheetView>
  </sheetViews>
  <sheetFormatPr baseColWidth="10" defaultRowHeight="15" x14ac:dyDescent="0.25"/>
  <cols>
    <col min="3" max="3" width="14.7109375" customWidth="1"/>
    <col min="4" max="4" width="16.42578125" customWidth="1"/>
    <col min="5" max="5" width="19.42578125" customWidth="1"/>
    <col min="6" max="6" width="12.5703125" customWidth="1"/>
    <col min="9" max="9" width="11.42578125" style="36"/>
    <col min="11" max="12" width="11.42578125" style="35"/>
    <col min="13" max="13" width="14.5703125" style="35" customWidth="1"/>
  </cols>
  <sheetData>
    <row r="1" spans="1:13" ht="15.75" thickBot="1" x14ac:dyDescent="0.3">
      <c r="A1" t="str">
        <f ca="1">MID(CELL("filename",A1),FIND("]",CELL("filename",A1))+1,32)</f>
        <v>MODELE</v>
      </c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42522</v>
      </c>
      <c r="C4" s="2"/>
      <c r="D4" s="2"/>
      <c r="E4" s="2"/>
      <c r="F4" s="13"/>
      <c r="G4" s="15">
        <v>7500</v>
      </c>
      <c r="H4" s="13"/>
      <c r="I4" s="13"/>
      <c r="J4" s="32"/>
      <c r="K4" s="32"/>
      <c r="L4" s="32"/>
      <c r="M4" s="32"/>
    </row>
    <row r="5" spans="1:13" x14ac:dyDescent="0.25">
      <c r="A5" s="25">
        <v>1</v>
      </c>
      <c r="B5" s="46">
        <f>B4</f>
        <v>42522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8250</v>
      </c>
      <c r="H5" s="14">
        <f ca="1">IF($E5="RETRAITE",$F5,0)</f>
        <v>750</v>
      </c>
      <c r="I5" s="14">
        <f t="shared" ref="I5:I13" si="0">IF($A5="","",IF($E5="MUTUELLE",$F5,IF($E5="EAUX",$F5,IF($E5="T.HABI",$F5,(IF($E5="T.FONC",$F5,(IF($E5="IMP.REV",$F5,(IF($E5="GAZ-ELEC",$F5,(IF($E5="ASS.VOIT",$F5,0))))))))))))</f>
        <v>0</v>
      </c>
      <c r="J5" s="33" t="str">
        <f>IF($A5="","",IF($AE5="MUTUELLE",$F$5,(IF($A5=4,ECHEANCIER!$E$6,IF($A5=5,ECHEANCIER!$E$7,IF($A5=6,ECHEANCIER!$E$8,IF($A5=7,ECHEANCIER!$E$9,IF($A5=8,ECHEANCIER!$E$10,""))))))))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B4+1</f>
        <v>42523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23" ca="1" si="1">SUM(G5)+SUM(F6)</f>
        <v>8150</v>
      </c>
      <c r="H6" s="14">
        <f t="shared" ref="H6:H13" si="2">IF($E6="RETRAITE",$F6,0)</f>
        <v>0</v>
      </c>
      <c r="I6" s="14">
        <f t="shared" ca="1" si="0"/>
        <v>-100</v>
      </c>
      <c r="J6" s="33">
        <f ca="1">IF($A6="","",IF($E6="MUTUELLE",$F6,(IF($A6=4,ECHEANCIER!$E$6,IF($A6=5,ECHEANCIER!$E$7,IF($A6=6,ECHEANCIER!$E$8,IF($A6=7,ECHEANCIER!$E$9,IF($A6=8,ECHEANCIER!$E$10,""))))))))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42531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1"/>
        <v>8150</v>
      </c>
      <c r="H7" s="14">
        <f t="shared" ca="1" si="2"/>
        <v>0</v>
      </c>
      <c r="I7" s="14">
        <f t="shared" si="0"/>
        <v>0</v>
      </c>
      <c r="J7" s="14">
        <f t="shared" ref="J7:J13" ca="1" si="3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42531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1"/>
        <v>8150</v>
      </c>
      <c r="H8" s="14">
        <f t="shared" si="2"/>
        <v>0</v>
      </c>
      <c r="I8" s="14">
        <f t="shared" ca="1" si="0"/>
        <v>0</v>
      </c>
      <c r="J8" s="33">
        <f t="shared" ca="1" si="3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42536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1"/>
        <v>8150</v>
      </c>
      <c r="H9" s="14">
        <f t="shared" si="2"/>
        <v>0</v>
      </c>
      <c r="I9" s="14">
        <f t="shared" ca="1" si="0"/>
        <v>0</v>
      </c>
      <c r="J9" s="33">
        <f t="shared" ca="1" si="3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42536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1"/>
        <v>8150</v>
      </c>
      <c r="H10" s="14">
        <f t="shared" si="2"/>
        <v>0</v>
      </c>
      <c r="I10" s="14">
        <f t="shared" ca="1" si="0"/>
        <v>0</v>
      </c>
      <c r="J10" s="33">
        <f t="shared" ca="1" si="3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42536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1"/>
        <v>8150</v>
      </c>
      <c r="H11" s="14">
        <f t="shared" si="2"/>
        <v>0</v>
      </c>
      <c r="I11" s="14">
        <f t="shared" ca="1" si="0"/>
        <v>0</v>
      </c>
      <c r="J11" s="33">
        <f t="shared" ca="1" si="3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42541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1"/>
        <v>8150</v>
      </c>
      <c r="H12" s="14">
        <f t="shared" si="2"/>
        <v>0</v>
      </c>
      <c r="I12" s="14">
        <f t="shared" ca="1" si="0"/>
        <v>0</v>
      </c>
      <c r="J12" s="33">
        <f t="shared" ca="1" si="3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42548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>
        <f ca="1">IF(AND($A13=9,$E13="ASS.VOIT",OR($A$1="modele",$A$1="avril",$A$1="juillet",$A$1="octobre")),ECHEANCIER!$F$11,"")</f>
        <v>-95</v>
      </c>
      <c r="G13" s="14">
        <f t="shared" ca="1" si="1"/>
        <v>8055</v>
      </c>
      <c r="H13" s="14">
        <f t="shared" si="2"/>
        <v>0</v>
      </c>
      <c r="I13" s="14">
        <f t="shared" ca="1" si="0"/>
        <v>-95</v>
      </c>
      <c r="J13" s="35">
        <f t="shared" ca="1" si="3"/>
        <v>-95</v>
      </c>
      <c r="K13" s="33">
        <f>IF($E13="C. PORT C",$F13,0)</f>
        <v>0</v>
      </c>
      <c r="L13" s="33">
        <f>IF($E13="C. PORT D",$F13,0)</f>
        <v>0</v>
      </c>
      <c r="M13" s="33">
        <f>IF($E13="DIVERS",$F13,0)</f>
        <v>0</v>
      </c>
    </row>
    <row r="14" spans="1:13" ht="15.75" thickBot="1" x14ac:dyDescent="0.3">
      <c r="A14" s="25">
        <v>10</v>
      </c>
      <c r="B14" s="25">
        <v>1</v>
      </c>
      <c r="C14" s="21" t="s">
        <v>41</v>
      </c>
      <c r="D14" s="1" t="s">
        <v>46</v>
      </c>
      <c r="E14" s="1" t="s">
        <v>50</v>
      </c>
      <c r="F14" s="14">
        <v>40</v>
      </c>
      <c r="G14" s="14">
        <f t="shared" ca="1" si="1"/>
        <v>8095</v>
      </c>
      <c r="H14" s="14"/>
      <c r="I14" s="36">
        <f>IF($E14="REC DIV",$F14,0)</f>
        <v>40</v>
      </c>
      <c r="J14" s="33">
        <f t="shared" ref="J14:J18" si="4">IF($E14="DEPENSES",$F14,0)</f>
        <v>0</v>
      </c>
      <c r="K14" s="33">
        <f t="shared" ref="K14:K20" si="5">IF($E14="C. PORT C",$F14,0)</f>
        <v>0</v>
      </c>
      <c r="L14" s="33">
        <f t="shared" ref="L14:L20" si="6">IF($E14="C. PORT D",$F14,0)</f>
        <v>0</v>
      </c>
      <c r="M14" s="33">
        <f t="shared" ref="M14:M20" si="7">IF($E14="DIVERS",$F14,0)</f>
        <v>0</v>
      </c>
    </row>
    <row r="15" spans="1:13" x14ac:dyDescent="0.25">
      <c r="A15" s="25">
        <v>11</v>
      </c>
      <c r="B15" s="25">
        <v>2</v>
      </c>
      <c r="C15" s="17" t="s">
        <v>43</v>
      </c>
      <c r="D15" s="1" t="s">
        <v>36</v>
      </c>
      <c r="E15" s="1" t="s">
        <v>39</v>
      </c>
      <c r="F15" s="14">
        <v>-135</v>
      </c>
      <c r="G15" s="14">
        <f t="shared" ca="1" si="1"/>
        <v>7960</v>
      </c>
      <c r="H15" s="14"/>
      <c r="I15" s="14">
        <f t="shared" ref="I15:I20" si="8">IF($E15="REC DIV",$F15,0)</f>
        <v>0</v>
      </c>
      <c r="J15" s="33">
        <f t="shared" si="4"/>
        <v>0</v>
      </c>
      <c r="K15" s="33">
        <f t="shared" si="5"/>
        <v>0</v>
      </c>
      <c r="L15" s="33">
        <f t="shared" si="6"/>
        <v>-135</v>
      </c>
      <c r="M15" s="33">
        <f t="shared" si="7"/>
        <v>0</v>
      </c>
    </row>
    <row r="16" spans="1:13" x14ac:dyDescent="0.25">
      <c r="A16" s="25">
        <v>12</v>
      </c>
      <c r="B16" s="25">
        <v>2</v>
      </c>
      <c r="C16" s="17" t="s">
        <v>41</v>
      </c>
      <c r="D16" s="1" t="s">
        <v>36</v>
      </c>
      <c r="E16" s="1" t="s">
        <v>42</v>
      </c>
      <c r="F16" s="14">
        <v>650</v>
      </c>
      <c r="G16" s="14">
        <f t="shared" ca="1" si="1"/>
        <v>8610</v>
      </c>
      <c r="H16" s="14"/>
      <c r="I16" s="14">
        <f t="shared" si="8"/>
        <v>0</v>
      </c>
      <c r="J16" s="33">
        <f t="shared" si="4"/>
        <v>0</v>
      </c>
      <c r="K16" s="33">
        <f t="shared" si="5"/>
        <v>650</v>
      </c>
      <c r="L16" s="33">
        <f t="shared" si="6"/>
        <v>0</v>
      </c>
      <c r="M16" s="33">
        <f t="shared" si="7"/>
        <v>0</v>
      </c>
    </row>
    <row r="17" spans="1:14" x14ac:dyDescent="0.25">
      <c r="A17" s="25">
        <v>13</v>
      </c>
      <c r="B17" s="25">
        <v>3</v>
      </c>
      <c r="C17" s="17" t="s">
        <v>32</v>
      </c>
      <c r="D17" s="1" t="s">
        <v>61</v>
      </c>
      <c r="E17" s="1" t="s">
        <v>12</v>
      </c>
      <c r="F17" s="14">
        <v>-500</v>
      </c>
      <c r="G17" s="14">
        <f t="shared" ca="1" si="1"/>
        <v>8110</v>
      </c>
      <c r="H17" s="14"/>
      <c r="I17" s="14">
        <f t="shared" si="8"/>
        <v>0</v>
      </c>
      <c r="J17" s="33">
        <f t="shared" si="4"/>
        <v>-500</v>
      </c>
      <c r="K17" s="33">
        <f t="shared" si="5"/>
        <v>0</v>
      </c>
      <c r="L17" s="33">
        <f t="shared" si="6"/>
        <v>0</v>
      </c>
      <c r="M17" s="33">
        <f t="shared" si="7"/>
        <v>0</v>
      </c>
    </row>
    <row r="18" spans="1:14" x14ac:dyDescent="0.25">
      <c r="A18" s="25">
        <v>14</v>
      </c>
      <c r="B18" s="25">
        <v>4</v>
      </c>
      <c r="C18" s="17" t="s">
        <v>43</v>
      </c>
      <c r="D18" s="1" t="s">
        <v>51</v>
      </c>
      <c r="E18" s="1" t="s">
        <v>12</v>
      </c>
      <c r="F18" s="14">
        <v>-90</v>
      </c>
      <c r="G18" s="14">
        <f ca="1">SUM(G17)+SUM(F18)</f>
        <v>8020</v>
      </c>
      <c r="H18" s="14"/>
      <c r="I18" s="14">
        <f t="shared" si="8"/>
        <v>0</v>
      </c>
      <c r="J18" s="33">
        <f t="shared" si="4"/>
        <v>-90</v>
      </c>
      <c r="K18" s="33">
        <f t="shared" si="5"/>
        <v>0</v>
      </c>
      <c r="L18" s="33">
        <f t="shared" si="6"/>
        <v>0</v>
      </c>
      <c r="M18" s="33">
        <f t="shared" si="7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1"/>
        <v>8020</v>
      </c>
      <c r="H19" s="14"/>
      <c r="I19" s="14">
        <f t="shared" si="8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5"/>
        <v>0</v>
      </c>
      <c r="L19" s="33">
        <f t="shared" si="6"/>
        <v>0</v>
      </c>
      <c r="M19" s="33">
        <f t="shared" si="7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1"/>
        <v>8020</v>
      </c>
      <c r="H20" s="14"/>
      <c r="I20" s="14">
        <f t="shared" si="8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5"/>
        <v>0</v>
      </c>
      <c r="L20" s="33">
        <f t="shared" si="6"/>
        <v>0</v>
      </c>
      <c r="M20" s="33">
        <f t="shared" si="7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1"/>
        <v>8020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1"/>
        <v>8020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1"/>
        <v>8020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520</v>
      </c>
      <c r="G24" s="64"/>
      <c r="H24" s="64">
        <f ca="1">SUM(H5:H23)</f>
        <v>750</v>
      </c>
      <c r="I24" s="64">
        <f ca="1">SUM(I5:I23)</f>
        <v>-155</v>
      </c>
      <c r="J24" s="64">
        <f t="shared" ref="J24:M24" ca="1" si="9">SUM(J5:J23)</f>
        <v>-785</v>
      </c>
      <c r="K24" s="64">
        <f t="shared" si="9"/>
        <v>650</v>
      </c>
      <c r="L24" s="64">
        <f t="shared" si="9"/>
        <v>-135</v>
      </c>
      <c r="M24" s="64">
        <f t="shared" si="9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8020</v>
      </c>
      <c r="H25" s="30">
        <f ca="1">H24+H4</f>
        <v>750</v>
      </c>
      <c r="I25" s="30">
        <f ca="1">I24+I4</f>
        <v>-155</v>
      </c>
      <c r="J25" s="30">
        <f ca="1">J24+J4</f>
        <v>-785</v>
      </c>
      <c r="K25" s="30">
        <f t="shared" ref="K25:L25" si="10">K24+K4</f>
        <v>650</v>
      </c>
      <c r="L25" s="30">
        <f t="shared" si="10"/>
        <v>-135</v>
      </c>
      <c r="M25" s="30">
        <f>M24+M4</f>
        <v>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595</v>
      </c>
      <c r="I26" s="31"/>
      <c r="J26" s="30">
        <f ca="1">J24+J4</f>
        <v>-785</v>
      </c>
      <c r="K26" s="43">
        <f>SUM(K25:L25)</f>
        <v>515</v>
      </c>
      <c r="L26" s="44"/>
      <c r="M26" s="30">
        <f>M24+M4</f>
        <v>0</v>
      </c>
      <c r="N26" s="45" t="s">
        <v>15</v>
      </c>
    </row>
    <row r="29" spans="1:14" x14ac:dyDescent="0.25">
      <c r="E29" s="28"/>
    </row>
    <row r="30" spans="1:14" x14ac:dyDescent="0.25">
      <c r="I30" s="35"/>
    </row>
  </sheetData>
  <dataConsolidate/>
  <mergeCells count="2">
    <mergeCell ref="F2:G2"/>
    <mergeCell ref="H2:I2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ECHEANCIER!$G$2:$G$7</xm:f>
          </x14:formula1>
          <xm:sqref>E19:E22</xm:sqref>
        </x14:dataValidation>
        <x14:dataValidation type="list" allowBlank="1" showInputMessage="1" showErrorMessage="1">
          <x14:formula1>
            <xm:f>[1]ECHEANCIER!#REF!</xm:f>
          </x14:formula1>
          <xm:sqref>D23</xm:sqref>
        </x14:dataValidation>
        <x14:dataValidation type="list" allowBlank="1" showInputMessage="1" showErrorMessage="1">
          <x14:formula1>
            <xm:f>[1]ECHEANCIER!#REF!</xm:f>
          </x14:formula1>
          <xm:sqref>C23:C24</xm:sqref>
        </x14:dataValidation>
        <x14:dataValidation type="list" allowBlank="1" showInputMessage="1" showErrorMessage="1">
          <x14:formula1>
            <xm:f>ECHEANCIER!$I$2:$I$10</xm:f>
          </x14:formula1>
          <xm:sqref>C14:C18</xm:sqref>
        </x14:dataValidation>
        <x14:dataValidation type="list" allowBlank="1" showInputMessage="1" showErrorMessage="1">
          <x14:formula1>
            <xm:f>ECHEANCIER!$J$2:$J$10</xm:f>
          </x14:formula1>
          <xm:sqref>D14:D18</xm:sqref>
        </x14:dataValidation>
        <x14:dataValidation type="list" allowBlank="1" showInputMessage="1" showErrorMessage="1">
          <x14:formula1>
            <xm:f>ECHEANCIER!$H$2:$H$6</xm:f>
          </x14:formula1>
          <xm:sqref>E14:E18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27"/>
  <sheetViews>
    <sheetView workbookViewId="0">
      <selection activeCell="C30" sqref="C30"/>
    </sheetView>
  </sheetViews>
  <sheetFormatPr baseColWidth="10" defaultRowHeight="15" x14ac:dyDescent="0.25"/>
  <sheetData>
    <row r="1" spans="1:13" ht="15.75" thickBot="1" x14ac:dyDescent="0.3">
      <c r="A1" t="str">
        <f ca="1">MID(CELL("filename",A1),FIND("]",CELL("filename",A1))+1,32)</f>
        <v>JANVIER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42370</v>
      </c>
      <c r="C4" s="2"/>
      <c r="D4" s="2"/>
      <c r="E4" s="2"/>
      <c r="F4" s="13"/>
      <c r="G4" s="15">
        <v>7500</v>
      </c>
      <c r="H4" s="13"/>
      <c r="I4" s="13"/>
      <c r="J4" s="32"/>
      <c r="K4" s="32"/>
      <c r="L4" s="32"/>
      <c r="M4" s="32"/>
    </row>
    <row r="5" spans="1:13" x14ac:dyDescent="0.25">
      <c r="A5" s="25">
        <v>1</v>
      </c>
      <c r="B5" s="46">
        <f>B4</f>
        <v>42370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8250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42374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23" ca="1" si="0">SUM(G5)+SUM(F6)</f>
        <v>8150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42379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1200</v>
      </c>
      <c r="G7" s="14">
        <f t="shared" ca="1" si="0"/>
        <v>9350</v>
      </c>
      <c r="H7" s="14">
        <f ca="1">F7</f>
        <v>1200</v>
      </c>
      <c r="I7" s="14"/>
      <c r="J7" s="33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42379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-40</v>
      </c>
      <c r="G8" s="14">
        <f t="shared" ca="1" si="0"/>
        <v>9310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-40</v>
      </c>
      <c r="K8" s="33"/>
      <c r="L8" s="33"/>
      <c r="M8" s="33"/>
    </row>
    <row r="9" spans="1:13" x14ac:dyDescent="0.25">
      <c r="A9" s="25">
        <v>5</v>
      </c>
      <c r="B9" s="46">
        <f>B4+14</f>
        <v>42384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-100</v>
      </c>
      <c r="G9" s="14">
        <f t="shared" ca="1" si="0"/>
        <v>9210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-100</v>
      </c>
      <c r="K9" s="33"/>
      <c r="L9" s="33"/>
      <c r="M9" s="33"/>
    </row>
    <row r="10" spans="1:13" x14ac:dyDescent="0.25">
      <c r="A10" s="25">
        <v>6</v>
      </c>
      <c r="B10" s="46">
        <f>B4+14</f>
        <v>42384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-110</v>
      </c>
      <c r="G10" s="14">
        <f t="shared" ca="1" si="0"/>
        <v>9100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-110</v>
      </c>
      <c r="K10" s="33"/>
      <c r="L10" s="33"/>
      <c r="M10" s="33"/>
    </row>
    <row r="11" spans="1:13" x14ac:dyDescent="0.25">
      <c r="A11" s="25">
        <v>7</v>
      </c>
      <c r="B11" s="46">
        <f>B4+14</f>
        <v>42384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-350</v>
      </c>
      <c r="G11" s="14">
        <f t="shared" ca="1" si="0"/>
        <v>8750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-350</v>
      </c>
      <c r="K11" s="33"/>
      <c r="L11" s="33"/>
      <c r="M11" s="33"/>
    </row>
    <row r="12" spans="1:13" x14ac:dyDescent="0.25">
      <c r="A12" s="25">
        <v>8</v>
      </c>
      <c r="B12" s="46">
        <f>B4+19</f>
        <v>42389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-120</v>
      </c>
      <c r="G12" s="14">
        <f t="shared" ca="1" si="0"/>
        <v>8630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-120</v>
      </c>
      <c r="K12" s="33"/>
      <c r="L12" s="33"/>
      <c r="M12" s="33"/>
    </row>
    <row r="13" spans="1:13" x14ac:dyDescent="0.25">
      <c r="A13" s="25">
        <v>9</v>
      </c>
      <c r="B13" s="46">
        <f>B5+26</f>
        <v>42396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>
        <f ca="1">IF(AND($A13=9,$E13="ASS.VOIT",OR($A$1="janvier",$A$1="avril",$A$1="juillet",$A$1="octobre")),ECHEANCIER!$F$11,"")</f>
        <v>-95</v>
      </c>
      <c r="G13" s="14">
        <f t="shared" ca="1" si="0"/>
        <v>8535</v>
      </c>
      <c r="H13" s="14"/>
      <c r="I13" s="14"/>
      <c r="J13" s="33">
        <f t="shared" ca="1" si="1"/>
        <v>-95</v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>
        <v>10</v>
      </c>
      <c r="B14" s="25">
        <v>1</v>
      </c>
      <c r="C14" s="1" t="s">
        <v>41</v>
      </c>
      <c r="D14" s="1" t="s">
        <v>46</v>
      </c>
      <c r="E14" s="1" t="s">
        <v>16</v>
      </c>
      <c r="F14" s="14">
        <v>40</v>
      </c>
      <c r="G14" s="14">
        <f t="shared" ca="1" si="0"/>
        <v>8575</v>
      </c>
      <c r="H14" s="14"/>
      <c r="I14" s="36">
        <f>IF($E14="RECETTES DIVERSES",$F14,0)</f>
        <v>40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>
        <v>11</v>
      </c>
      <c r="B15" s="25">
        <v>2</v>
      </c>
      <c r="C15" s="1" t="s">
        <v>43</v>
      </c>
      <c r="D15" s="1" t="s">
        <v>36</v>
      </c>
      <c r="E15" s="1" t="s">
        <v>13</v>
      </c>
      <c r="F15" s="14">
        <v>-135</v>
      </c>
      <c r="G15" s="14">
        <f t="shared" ca="1" si="0"/>
        <v>8440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-135</v>
      </c>
      <c r="M15" s="33">
        <f t="shared" si="5"/>
        <v>0</v>
      </c>
    </row>
    <row r="16" spans="1:13" x14ac:dyDescent="0.25">
      <c r="A16" s="25">
        <v>12</v>
      </c>
      <c r="B16" s="25">
        <v>2</v>
      </c>
      <c r="C16" s="1" t="s">
        <v>41</v>
      </c>
      <c r="D16" s="1" t="s">
        <v>36</v>
      </c>
      <c r="E16" s="1" t="s">
        <v>14</v>
      </c>
      <c r="F16" s="14">
        <v>650</v>
      </c>
      <c r="G16" s="14">
        <f t="shared" ca="1" si="0"/>
        <v>9090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650</v>
      </c>
      <c r="L16" s="33">
        <f t="shared" si="4"/>
        <v>0</v>
      </c>
      <c r="M16" s="33">
        <f t="shared" si="5"/>
        <v>0</v>
      </c>
    </row>
    <row r="17" spans="1:14" x14ac:dyDescent="0.25">
      <c r="A17" s="25">
        <v>13</v>
      </c>
      <c r="B17" s="25">
        <v>3</v>
      </c>
      <c r="C17" s="1" t="s">
        <v>32</v>
      </c>
      <c r="D17" s="1" t="s">
        <v>61</v>
      </c>
      <c r="E17" s="1" t="s">
        <v>47</v>
      </c>
      <c r="F17" s="14">
        <v>-500</v>
      </c>
      <c r="G17" s="14">
        <f t="shared" ca="1" si="0"/>
        <v>8590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-500</v>
      </c>
    </row>
    <row r="18" spans="1:14" x14ac:dyDescent="0.25">
      <c r="A18" s="25">
        <v>14</v>
      </c>
      <c r="B18" s="25">
        <v>4</v>
      </c>
      <c r="C18" s="1" t="s">
        <v>31</v>
      </c>
      <c r="D18" s="1" t="s">
        <v>51</v>
      </c>
      <c r="E18" s="1" t="s">
        <v>12</v>
      </c>
      <c r="F18" s="14">
        <v>90</v>
      </c>
      <c r="G18" s="14">
        <f ca="1">SUM(G17)+SUM(F18)</f>
        <v>8680</v>
      </c>
      <c r="H18" s="14"/>
      <c r="I18" s="14">
        <f t="shared" si="6"/>
        <v>0</v>
      </c>
      <c r="J18" s="33">
        <f t="shared" si="2"/>
        <v>90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8680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8680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8680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8680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8680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1180</v>
      </c>
      <c r="G24" s="14"/>
      <c r="H24" s="64">
        <f ca="1">SUM(H5:H23)</f>
        <v>1950</v>
      </c>
      <c r="I24" s="64">
        <f>SUM(I5:I23)</f>
        <v>40</v>
      </c>
      <c r="J24" s="64">
        <f t="shared" ref="J24:M24" ca="1" si="7">SUM(J5:J23)</f>
        <v>-825</v>
      </c>
      <c r="K24" s="64">
        <f t="shared" si="7"/>
        <v>650</v>
      </c>
      <c r="L24" s="64">
        <f t="shared" si="7"/>
        <v>-135</v>
      </c>
      <c r="M24" s="64">
        <f t="shared" si="7"/>
        <v>-500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8680</v>
      </c>
      <c r="H25" s="30">
        <f ca="1">H24+H4</f>
        <v>1950</v>
      </c>
      <c r="I25" s="30">
        <f>I24+I4</f>
        <v>40</v>
      </c>
      <c r="J25" s="30">
        <f ca="1">J24+J4</f>
        <v>-825</v>
      </c>
      <c r="K25" s="30">
        <f t="shared" ref="K25:L25" si="8">K24+K4</f>
        <v>650</v>
      </c>
      <c r="L25" s="30">
        <f t="shared" si="8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65"/>
      <c r="G26" s="30"/>
      <c r="H26" s="66">
        <f ca="1">H25+I25</f>
        <v>1990</v>
      </c>
      <c r="I26" s="31"/>
      <c r="J26" s="30">
        <f ca="1">J24+J4</f>
        <v>-825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27"/>
  <sheetViews>
    <sheetView workbookViewId="0">
      <selection activeCell="G4" sqref="G4:M4"/>
    </sheetView>
  </sheetViews>
  <sheetFormatPr baseColWidth="10" defaultRowHeight="15" x14ac:dyDescent="0.25"/>
  <cols>
    <col min="7" max="7" width="12" customWidth="1"/>
  </cols>
  <sheetData>
    <row r="1" spans="1:13" ht="15.75" thickBot="1" x14ac:dyDescent="0.3">
      <c r="A1" t="str">
        <f ca="1">MID(CELL("filename",A1),FIND("]",CELL("filename",A1))+1,32)</f>
        <v>FEVRIER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42401</v>
      </c>
      <c r="C4" s="2"/>
      <c r="D4" s="2"/>
      <c r="E4" s="2"/>
      <c r="F4" s="13"/>
      <c r="G4" s="15">
        <f ca="1">JANVIER!G25</f>
        <v>8680</v>
      </c>
      <c r="H4" s="15">
        <f ca="1">JANVIER!H25</f>
        <v>1950</v>
      </c>
      <c r="I4" s="15">
        <f>JANVIER!I25</f>
        <v>40</v>
      </c>
      <c r="J4" s="15">
        <f ca="1">JANVIER!J25</f>
        <v>-825</v>
      </c>
      <c r="K4" s="15">
        <f>JANVIER!K25</f>
        <v>650</v>
      </c>
      <c r="L4" s="15">
        <f>JANVIER!L25</f>
        <v>-135</v>
      </c>
      <c r="M4" s="15">
        <f>JANVIER!M25</f>
        <v>-500</v>
      </c>
    </row>
    <row r="5" spans="1:13" x14ac:dyDescent="0.25">
      <c r="A5" s="25">
        <v>1</v>
      </c>
      <c r="B5" s="46">
        <f>B4</f>
        <v>42401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9430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42405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23" ca="1" si="0">SUM(G5)+SUM(F6)</f>
        <v>9330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42410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1200</v>
      </c>
      <c r="G7" s="14">
        <f t="shared" ca="1" si="0"/>
        <v>10530</v>
      </c>
      <c r="H7" s="14">
        <f ca="1">F7</f>
        <v>1200</v>
      </c>
      <c r="I7" s="14"/>
      <c r="J7" s="14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42410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-40</v>
      </c>
      <c r="G8" s="14">
        <f t="shared" ca="1" si="0"/>
        <v>10490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-40</v>
      </c>
      <c r="K8" s="33"/>
      <c r="L8" s="33"/>
      <c r="M8" s="33"/>
    </row>
    <row r="9" spans="1:13" x14ac:dyDescent="0.25">
      <c r="A9" s="25">
        <v>5</v>
      </c>
      <c r="B9" s="46">
        <f>B4+14</f>
        <v>42415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-100</v>
      </c>
      <c r="G9" s="14">
        <f t="shared" ca="1" si="0"/>
        <v>10390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-100</v>
      </c>
      <c r="K9" s="33"/>
      <c r="L9" s="33"/>
      <c r="M9" s="33"/>
    </row>
    <row r="10" spans="1:13" x14ac:dyDescent="0.25">
      <c r="A10" s="25">
        <v>6</v>
      </c>
      <c r="B10" s="46">
        <f>B4+14</f>
        <v>42415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-110</v>
      </c>
      <c r="G10" s="14">
        <f t="shared" ca="1" si="0"/>
        <v>10280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-110</v>
      </c>
      <c r="K10" s="33"/>
      <c r="L10" s="33"/>
      <c r="M10" s="33"/>
    </row>
    <row r="11" spans="1:13" x14ac:dyDescent="0.25">
      <c r="A11" s="25">
        <v>7</v>
      </c>
      <c r="B11" s="46">
        <f>B4+14</f>
        <v>42415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-350</v>
      </c>
      <c r="G11" s="14">
        <f t="shared" ca="1" si="0"/>
        <v>9930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-350</v>
      </c>
      <c r="K11" s="33"/>
      <c r="L11" s="33"/>
      <c r="M11" s="33"/>
    </row>
    <row r="12" spans="1:13" x14ac:dyDescent="0.25">
      <c r="A12" s="25">
        <v>8</v>
      </c>
      <c r="B12" s="46">
        <f>B4+19</f>
        <v>42420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-120</v>
      </c>
      <c r="G12" s="14">
        <f t="shared" ca="1" si="0"/>
        <v>9810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-120</v>
      </c>
      <c r="K12" s="33"/>
      <c r="L12" s="33"/>
      <c r="M12" s="33"/>
    </row>
    <row r="13" spans="1:13" x14ac:dyDescent="0.25">
      <c r="A13" s="25">
        <v>9</v>
      </c>
      <c r="B13" s="46">
        <f>B5+26</f>
        <v>42427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9810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9810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9810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9810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9810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9810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ca="1" si="0"/>
        <v>9810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0"/>
        <v>9810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0"/>
        <v>9810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0"/>
        <v>9810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0"/>
        <v>9810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1130</v>
      </c>
      <c r="G24" s="64"/>
      <c r="H24" s="64">
        <f ca="1">SUM(H5:H23)</f>
        <v>1950</v>
      </c>
      <c r="I24" s="64">
        <f>SUM(I5:I23)</f>
        <v>0</v>
      </c>
      <c r="J24" s="64">
        <f t="shared" ref="J24:M24" ca="1" si="7">SUM(J5:J23)</f>
        <v>-820</v>
      </c>
      <c r="K24" s="64">
        <f t="shared" si="7"/>
        <v>0</v>
      </c>
      <c r="L24" s="64">
        <f t="shared" si="7"/>
        <v>0</v>
      </c>
      <c r="M24" s="64">
        <f t="shared" si="7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9810</v>
      </c>
      <c r="H25" s="30">
        <f ca="1">H24+H4</f>
        <v>3900</v>
      </c>
      <c r="I25" s="30">
        <f>I24+I4</f>
        <v>40</v>
      </c>
      <c r="J25" s="30">
        <f ca="1">J24+J4</f>
        <v>-1645</v>
      </c>
      <c r="K25" s="30">
        <f t="shared" ref="K25:L25" si="8">K24+K4</f>
        <v>650</v>
      </c>
      <c r="L25" s="30">
        <f t="shared" si="8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3940</v>
      </c>
      <c r="I26" s="31"/>
      <c r="J26" s="30">
        <f ca="1">J24+J4</f>
        <v>-1645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ECHEANCIER!$G$2:$G$7</xm:f>
          </x14:formula1>
          <xm:sqref>E19:E22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C14:C18 C23:C24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27"/>
  <sheetViews>
    <sheetView workbookViewId="0">
      <selection activeCell="H4" sqref="H4:M4"/>
    </sheetView>
  </sheetViews>
  <sheetFormatPr baseColWidth="10" defaultRowHeight="15" x14ac:dyDescent="0.25"/>
  <cols>
    <col min="7" max="7" width="13.7109375" customWidth="1"/>
  </cols>
  <sheetData>
    <row r="1" spans="1:13" ht="15.75" thickBot="1" x14ac:dyDescent="0.3">
      <c r="A1" t="str">
        <f ca="1">MID(CELL("filename",A1),FIND("]",CELL("filename",A1))+1,32)</f>
        <v>MARS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42430</v>
      </c>
      <c r="C4" s="2"/>
      <c r="D4" s="2"/>
      <c r="E4" s="2"/>
      <c r="F4" s="13"/>
      <c r="G4" s="15">
        <f ca="1">FEVRIER!G25</f>
        <v>9810</v>
      </c>
      <c r="H4" s="15">
        <f ca="1">FEVRIER!H25</f>
        <v>3900</v>
      </c>
      <c r="I4" s="15">
        <f>FEVRIER!I25</f>
        <v>40</v>
      </c>
      <c r="J4" s="15">
        <f ca="1">FEVRIER!J25</f>
        <v>-1645</v>
      </c>
      <c r="K4" s="15">
        <f>FEVRIER!K25</f>
        <v>650</v>
      </c>
      <c r="L4" s="15">
        <f>FEVRIER!L25</f>
        <v>-135</v>
      </c>
      <c r="M4" s="15">
        <f>FEVRIER!M25</f>
        <v>-500</v>
      </c>
    </row>
    <row r="5" spans="1:13" x14ac:dyDescent="0.25">
      <c r="A5" s="25">
        <v>1</v>
      </c>
      <c r="B5" s="46">
        <f>B4</f>
        <v>42430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10560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42434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17" ca="1" si="0">SUM(G5)+SUM(F6)</f>
        <v>10460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42439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1200</v>
      </c>
      <c r="G7" s="14">
        <f t="shared" ca="1" si="0"/>
        <v>11660</v>
      </c>
      <c r="H7" s="14">
        <f ca="1">F7</f>
        <v>1200</v>
      </c>
      <c r="I7" s="14"/>
      <c r="J7" s="14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42439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-40</v>
      </c>
      <c r="G8" s="14">
        <f t="shared" ca="1" si="0"/>
        <v>11620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-40</v>
      </c>
      <c r="K8" s="33"/>
      <c r="L8" s="33"/>
      <c r="M8" s="33"/>
    </row>
    <row r="9" spans="1:13" x14ac:dyDescent="0.25">
      <c r="A9" s="25">
        <v>5</v>
      </c>
      <c r="B9" s="46">
        <f>B4+14</f>
        <v>42444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-100</v>
      </c>
      <c r="G9" s="14">
        <f t="shared" ca="1" si="0"/>
        <v>11520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-100</v>
      </c>
      <c r="K9" s="33"/>
      <c r="L9" s="33"/>
      <c r="M9" s="33"/>
    </row>
    <row r="10" spans="1:13" x14ac:dyDescent="0.25">
      <c r="A10" s="25">
        <v>6</v>
      </c>
      <c r="B10" s="46">
        <f>B4+14</f>
        <v>42444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-110</v>
      </c>
      <c r="G10" s="14">
        <f t="shared" ca="1" si="0"/>
        <v>11410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-110</v>
      </c>
      <c r="K10" s="33"/>
      <c r="L10" s="33"/>
      <c r="M10" s="33"/>
    </row>
    <row r="11" spans="1:13" x14ac:dyDescent="0.25">
      <c r="A11" s="25">
        <v>7</v>
      </c>
      <c r="B11" s="46">
        <f>B4+14</f>
        <v>42444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-350</v>
      </c>
      <c r="G11" s="14">
        <f t="shared" ca="1" si="0"/>
        <v>11060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-350</v>
      </c>
      <c r="K11" s="33"/>
      <c r="L11" s="33"/>
      <c r="M11" s="33"/>
    </row>
    <row r="12" spans="1:13" x14ac:dyDescent="0.25">
      <c r="A12" s="25">
        <v>8</v>
      </c>
      <c r="B12" s="46">
        <f>B4+19</f>
        <v>42449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-120</v>
      </c>
      <c r="G12" s="14">
        <f t="shared" ca="1" si="0"/>
        <v>10940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-120</v>
      </c>
      <c r="K12" s="33"/>
      <c r="L12" s="33"/>
      <c r="M12" s="33"/>
    </row>
    <row r="13" spans="1:13" x14ac:dyDescent="0.25">
      <c r="A13" s="25">
        <v>9</v>
      </c>
      <c r="B13" s="46">
        <f>B5+26</f>
        <v>42456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10940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10940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10940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10940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10940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10940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10940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10940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10940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10940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10940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1130</v>
      </c>
      <c r="G24" s="64"/>
      <c r="H24" s="64">
        <f ca="1">SUM(H5:H23)</f>
        <v>1950</v>
      </c>
      <c r="I24" s="64">
        <f>SUM(I5:I23)</f>
        <v>0</v>
      </c>
      <c r="J24" s="64">
        <f t="shared" ref="J24:M24" ca="1" si="8">SUM(J5:J23)</f>
        <v>-820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10940</v>
      </c>
      <c r="H25" s="30">
        <f ca="1">H24+H4</f>
        <v>5850</v>
      </c>
      <c r="I25" s="30">
        <f>I24+I4</f>
        <v>40</v>
      </c>
      <c r="J25" s="30">
        <f ca="1">J24+J4</f>
        <v>-2465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5890</v>
      </c>
      <c r="I26" s="31"/>
      <c r="J26" s="30">
        <f ca="1">J24+J4</f>
        <v>-2465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27"/>
  <sheetViews>
    <sheetView workbookViewId="0">
      <selection activeCell="H4" sqref="H4:M4"/>
    </sheetView>
  </sheetViews>
  <sheetFormatPr baseColWidth="10" defaultRowHeight="15" x14ac:dyDescent="0.25"/>
  <cols>
    <col min="7" max="7" width="11.85546875" bestFit="1" customWidth="1"/>
  </cols>
  <sheetData>
    <row r="1" spans="1:13" ht="15.75" thickBot="1" x14ac:dyDescent="0.3">
      <c r="A1" t="str">
        <f ca="1">MID(CELL("filename",A1),FIND("]",CELL("filename",A1))+1,32)</f>
        <v>AVRIL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42461</v>
      </c>
      <c r="C4" s="2"/>
      <c r="D4" s="2"/>
      <c r="E4" s="2"/>
      <c r="F4" s="13"/>
      <c r="G4" s="15">
        <f ca="1">MARS!G25</f>
        <v>10940</v>
      </c>
      <c r="H4" s="15">
        <f ca="1">MARS!H25</f>
        <v>5850</v>
      </c>
      <c r="I4" s="15">
        <f>MARS!I25</f>
        <v>40</v>
      </c>
      <c r="J4" s="15">
        <f ca="1">MARS!J25</f>
        <v>-2465</v>
      </c>
      <c r="K4" s="15">
        <f>MARS!K25</f>
        <v>650</v>
      </c>
      <c r="L4" s="15">
        <f>MARS!L25</f>
        <v>-135</v>
      </c>
      <c r="M4" s="15">
        <f>MARS!M25</f>
        <v>-500</v>
      </c>
    </row>
    <row r="5" spans="1:13" x14ac:dyDescent="0.25">
      <c r="A5" s="25">
        <v>1</v>
      </c>
      <c r="B5" s="46">
        <f>B4</f>
        <v>42461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11690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42465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17" ca="1" si="0">SUM(G5)+SUM(F6)</f>
        <v>11590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42470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1200</v>
      </c>
      <c r="G7" s="14">
        <f t="shared" ca="1" si="0"/>
        <v>12790</v>
      </c>
      <c r="H7" s="14">
        <f ca="1">F7</f>
        <v>1200</v>
      </c>
      <c r="I7" s="14"/>
      <c r="J7" s="14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42470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-40</v>
      </c>
      <c r="G8" s="14">
        <f t="shared" ca="1" si="0"/>
        <v>12750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-40</v>
      </c>
      <c r="K8" s="33"/>
      <c r="L8" s="33"/>
      <c r="M8" s="33"/>
    </row>
    <row r="9" spans="1:13" x14ac:dyDescent="0.25">
      <c r="A9" s="25">
        <v>5</v>
      </c>
      <c r="B9" s="46">
        <f>B4+14</f>
        <v>42475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-100</v>
      </c>
      <c r="G9" s="14">
        <f t="shared" ca="1" si="0"/>
        <v>12650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-100</v>
      </c>
      <c r="K9" s="33"/>
      <c r="L9" s="33"/>
      <c r="M9" s="33"/>
    </row>
    <row r="10" spans="1:13" x14ac:dyDescent="0.25">
      <c r="A10" s="25">
        <v>6</v>
      </c>
      <c r="B10" s="46">
        <f>B4+14</f>
        <v>42475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-110</v>
      </c>
      <c r="G10" s="14">
        <f t="shared" ca="1" si="0"/>
        <v>12540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-110</v>
      </c>
      <c r="K10" s="33"/>
      <c r="L10" s="33"/>
      <c r="M10" s="33"/>
    </row>
    <row r="11" spans="1:13" x14ac:dyDescent="0.25">
      <c r="A11" s="25">
        <v>7</v>
      </c>
      <c r="B11" s="46">
        <f>B4+14</f>
        <v>42475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-350</v>
      </c>
      <c r="G11" s="14">
        <f t="shared" ca="1" si="0"/>
        <v>12190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-350</v>
      </c>
      <c r="K11" s="33"/>
      <c r="L11" s="33"/>
      <c r="M11" s="33"/>
    </row>
    <row r="12" spans="1:13" x14ac:dyDescent="0.25">
      <c r="A12" s="25">
        <v>8</v>
      </c>
      <c r="B12" s="46">
        <f>B4+19</f>
        <v>42480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-120</v>
      </c>
      <c r="G12" s="14">
        <f t="shared" ca="1" si="0"/>
        <v>12070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-120</v>
      </c>
      <c r="K12" s="33"/>
      <c r="L12" s="33"/>
      <c r="M12" s="33"/>
    </row>
    <row r="13" spans="1:13" x14ac:dyDescent="0.25">
      <c r="A13" s="25">
        <v>9</v>
      </c>
      <c r="B13" s="46">
        <f>B5+26</f>
        <v>42487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>
        <f ca="1">IF(AND($A13=9,$E13="ASS.VOIT",OR($A$1="janvier",$A$1="avril",$A$1="juillet",$A$1="octobre")),ECHEANCIER!$F$11,"")</f>
        <v>-95</v>
      </c>
      <c r="G13" s="14">
        <f t="shared" ca="1" si="0"/>
        <v>11975</v>
      </c>
      <c r="H13" s="14"/>
      <c r="I13" s="14"/>
      <c r="J13" s="35">
        <f t="shared" ca="1" si="1"/>
        <v>-95</v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11975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11975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11975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11975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11975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11975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11975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11975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11975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11975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1035</v>
      </c>
      <c r="G24" s="64"/>
      <c r="H24" s="64">
        <f ca="1">SUM(H5:H23)</f>
        <v>1950</v>
      </c>
      <c r="I24" s="64">
        <f>SUM(I5:I23)</f>
        <v>0</v>
      </c>
      <c r="J24" s="64">
        <f t="shared" ref="J24:M24" ca="1" si="8">SUM(J5:J23)</f>
        <v>-915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11975</v>
      </c>
      <c r="H25" s="30">
        <f ca="1">H24+H4</f>
        <v>7800</v>
      </c>
      <c r="I25" s="30">
        <f>I24+I4</f>
        <v>40</v>
      </c>
      <c r="J25" s="30">
        <f ca="1">J24+J4</f>
        <v>-3380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7840</v>
      </c>
      <c r="I26" s="31"/>
      <c r="J26" s="30">
        <f ca="1">J24+J4</f>
        <v>-3380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27"/>
  <sheetViews>
    <sheetView workbookViewId="0">
      <selection activeCell="F5" sqref="F5"/>
    </sheetView>
  </sheetViews>
  <sheetFormatPr baseColWidth="10" defaultRowHeight="15" x14ac:dyDescent="0.25"/>
  <cols>
    <col min="7" max="7" width="14" customWidth="1"/>
  </cols>
  <sheetData>
    <row r="1" spans="1:13" ht="15.75" thickBot="1" x14ac:dyDescent="0.3">
      <c r="A1" t="str">
        <f ca="1">MID(CELL("filename",A1),FIND("]",CELL("filename",A1))+1,32)</f>
        <v>MAI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42491</v>
      </c>
      <c r="C4" s="2"/>
      <c r="D4" s="2"/>
      <c r="E4" s="2"/>
      <c r="F4" s="13"/>
      <c r="G4" s="15">
        <f ca="1">AVRIL!G25</f>
        <v>11975</v>
      </c>
      <c r="H4" s="15">
        <f ca="1">AVRIL!H25</f>
        <v>7800</v>
      </c>
      <c r="I4" s="15">
        <f>AVRIL!I25</f>
        <v>40</v>
      </c>
      <c r="J4" s="15">
        <f ca="1">AVRIL!J25</f>
        <v>-3380</v>
      </c>
      <c r="K4" s="15">
        <f>AVRIL!K25</f>
        <v>650</v>
      </c>
      <c r="L4" s="15">
        <f>AVRIL!L25</f>
        <v>-135</v>
      </c>
      <c r="M4" s="15">
        <f>AVRIL!M25</f>
        <v>-500</v>
      </c>
    </row>
    <row r="5" spans="1:13" x14ac:dyDescent="0.25">
      <c r="A5" s="25">
        <v>1</v>
      </c>
      <c r="B5" s="46">
        <f>B4</f>
        <v>42491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12725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42495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17" ca="1" si="0">SUM(G5)+SUM(F6)</f>
        <v>12625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42500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1200</v>
      </c>
      <c r="G7" s="14">
        <f t="shared" ca="1" si="0"/>
        <v>13825</v>
      </c>
      <c r="H7" s="14">
        <f ca="1">F7</f>
        <v>1200</v>
      </c>
      <c r="I7" s="14"/>
      <c r="J7" s="14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42500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-40</v>
      </c>
      <c r="G8" s="14">
        <f t="shared" ca="1" si="0"/>
        <v>13785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-40</v>
      </c>
      <c r="K8" s="33"/>
      <c r="L8" s="33"/>
      <c r="M8" s="33"/>
    </row>
    <row r="9" spans="1:13" x14ac:dyDescent="0.25">
      <c r="A9" s="25">
        <v>5</v>
      </c>
      <c r="B9" s="46">
        <f>B4+14</f>
        <v>42505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-100</v>
      </c>
      <c r="G9" s="14">
        <f t="shared" ca="1" si="0"/>
        <v>13685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-100</v>
      </c>
      <c r="K9" s="33"/>
      <c r="L9" s="33"/>
      <c r="M9" s="33"/>
    </row>
    <row r="10" spans="1:13" x14ac:dyDescent="0.25">
      <c r="A10" s="25">
        <v>6</v>
      </c>
      <c r="B10" s="46">
        <f>B4+14</f>
        <v>42505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-110</v>
      </c>
      <c r="G10" s="14">
        <f t="shared" ca="1" si="0"/>
        <v>13575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-110</v>
      </c>
      <c r="K10" s="33"/>
      <c r="L10" s="33"/>
      <c r="M10" s="33"/>
    </row>
    <row r="11" spans="1:13" x14ac:dyDescent="0.25">
      <c r="A11" s="25">
        <v>7</v>
      </c>
      <c r="B11" s="46">
        <f>B4+14</f>
        <v>42505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-350</v>
      </c>
      <c r="G11" s="14">
        <f t="shared" ca="1" si="0"/>
        <v>13225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-350</v>
      </c>
      <c r="K11" s="33"/>
      <c r="L11" s="33"/>
      <c r="M11" s="33"/>
    </row>
    <row r="12" spans="1:13" x14ac:dyDescent="0.25">
      <c r="A12" s="25">
        <v>8</v>
      </c>
      <c r="B12" s="46">
        <f>B4+19</f>
        <v>42510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-120</v>
      </c>
      <c r="G12" s="14">
        <f t="shared" ca="1" si="0"/>
        <v>13105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-120</v>
      </c>
      <c r="K12" s="33"/>
      <c r="L12" s="33"/>
      <c r="M12" s="33"/>
    </row>
    <row r="13" spans="1:13" x14ac:dyDescent="0.25">
      <c r="A13" s="25">
        <v>9</v>
      </c>
      <c r="B13" s="46">
        <f>B5+26</f>
        <v>42517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13105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13105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13105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13105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13105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13105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13105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13105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13105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13105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13105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1130</v>
      </c>
      <c r="G24" s="64"/>
      <c r="H24" s="64">
        <f ca="1">SUM(H5:H23)</f>
        <v>1950</v>
      </c>
      <c r="I24" s="64">
        <f>SUM(I5:I23)</f>
        <v>0</v>
      </c>
      <c r="J24" s="64">
        <f t="shared" ref="J24:M24" ca="1" si="8">SUM(J5:J23)</f>
        <v>-820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13105</v>
      </c>
      <c r="H25" s="30">
        <f ca="1">H24+H4</f>
        <v>9750</v>
      </c>
      <c r="I25" s="30">
        <f>I24+I4</f>
        <v>40</v>
      </c>
      <c r="J25" s="30">
        <f ca="1">J24+J4</f>
        <v>-4200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9790</v>
      </c>
      <c r="I26" s="31"/>
      <c r="J26" s="30">
        <f ca="1">J24+J4</f>
        <v>-4200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27"/>
  <sheetViews>
    <sheetView tabSelected="1" workbookViewId="0"/>
  </sheetViews>
  <sheetFormatPr baseColWidth="10" defaultRowHeight="15" x14ac:dyDescent="0.25"/>
  <cols>
    <col min="7" max="7" width="11.85546875" bestFit="1" customWidth="1"/>
    <col min="8" max="8" width="15.5703125" customWidth="1"/>
  </cols>
  <sheetData>
    <row r="1" spans="1:13" ht="15.75" thickBot="1" x14ac:dyDescent="0.3">
      <c r="A1" t="str">
        <f ca="1">MID(CELL("filename",A1),FIND("]",CELL("filename",A1))+1,32)</f>
        <v>JUIN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42522</v>
      </c>
      <c r="C4" s="2"/>
      <c r="D4" s="2"/>
      <c r="E4" s="2"/>
      <c r="F4" s="13"/>
      <c r="G4" s="15">
        <f ca="1">MAI!G25</f>
        <v>13105</v>
      </c>
      <c r="H4" s="15">
        <f ca="1">MAI!H25</f>
        <v>9750</v>
      </c>
      <c r="I4" s="15">
        <f>MAI!I25</f>
        <v>40</v>
      </c>
      <c r="J4" s="15">
        <f ca="1">MAI!J25</f>
        <v>-4200</v>
      </c>
      <c r="K4" s="15">
        <f>MAI!K25</f>
        <v>650</v>
      </c>
      <c r="L4" s="15">
        <f>MAI!L25</f>
        <v>-135</v>
      </c>
      <c r="M4" s="15">
        <f>MAI!M25</f>
        <v>-500</v>
      </c>
    </row>
    <row r="5" spans="1:13" x14ac:dyDescent="0.25">
      <c r="A5" s="25">
        <v>1</v>
      </c>
      <c r="B5" s="46">
        <f>B4</f>
        <v>42522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750</v>
      </c>
      <c r="G5" s="14">
        <f ca="1">SUM(G4)+SUM(F5)</f>
        <v>13855</v>
      </c>
      <c r="H5" s="14">
        <f ca="1">F5</f>
        <v>750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B4+1</f>
        <v>42523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-100</v>
      </c>
      <c r="G6" s="14">
        <f t="shared" ref="G6:G17" ca="1" si="0">SUM(G5)+SUM(F6)</f>
        <v>13755</v>
      </c>
      <c r="H6" s="14" t="str">
        <f>IF($A6="","",IF($A6=1,ECHEANCIER!$E$3,IF($A6=3,ECHEANCIER!$E$5,IF($A6&lt;&gt;"RETRAITE",""))))</f>
        <v/>
      </c>
      <c r="I6" s="14"/>
      <c r="J6" s="33">
        <f ca="1">IF($A6="","",IF($E6="MUTUELLE",$F6,IF($E6="EAUX",$F6,IF($E6="T.HABI",$F6,(IF($E6="T.FONC",$F6,(IF($E6="IMP.REV",$F6,(IF($E6="GAZ-ELEC",$F6,(IF($E6="ASS.VOIT",$F6,0))))))))))))</f>
        <v>-100</v>
      </c>
      <c r="K6" s="33"/>
      <c r="L6" s="33"/>
      <c r="M6" s="33"/>
    </row>
    <row r="7" spans="1:13" x14ac:dyDescent="0.25">
      <c r="A7" s="25">
        <v>3</v>
      </c>
      <c r="B7" s="46">
        <f>B4+9</f>
        <v>42531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13755</v>
      </c>
      <c r="H7" s="14">
        <f ca="1">F7</f>
        <v>0</v>
      </c>
      <c r="I7" s="14"/>
      <c r="J7" s="14">
        <f t="shared" ref="J7:J13" si="1">IF($A7="","",IF($E7="MUTUELLE",$F7,IF($E7="EAUX",$F7,IF($E7="T.HABI",$F7,(IF($E7="T.FONC",$F7,(IF($E7="IMP.REV",$F7,(IF($E7="GAZ-ELEC",$F7,(IF($E7="ASS.VOIT",$F7,0))))))))))))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42531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13755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42536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13755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42536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13755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42536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13755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42541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13755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42548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 t="str">
        <f ca="1">IF(AND($A13=9,$E13="ASS.VOIT",OR($A$1="janvier",$A$1="avril",$A$1="juillet",$A$1="octobre")),ECHEANCIER!$F$11,"")</f>
        <v/>
      </c>
      <c r="G13" s="14">
        <f t="shared" ca="1" si="0"/>
        <v>13755</v>
      </c>
      <c r="H13" s="14"/>
      <c r="I13" s="14"/>
      <c r="J13" s="35" t="str">
        <f t="shared" ca="1" si="1"/>
        <v/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13755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13755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13755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13755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13755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13755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13755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13755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13755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13755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>
        <f ca="1">SUM(F5:F23)</f>
        <v>650</v>
      </c>
      <c r="G24" s="64"/>
      <c r="H24" s="64">
        <f ca="1">SUM(H5:H23)</f>
        <v>750</v>
      </c>
      <c r="I24" s="64">
        <f>SUM(I5:I23)</f>
        <v>0</v>
      </c>
      <c r="J24" s="64">
        <f t="shared" ref="J24:M24" ca="1" si="8">SUM(J5:J23)</f>
        <v>-100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13755</v>
      </c>
      <c r="H25" s="30">
        <f ca="1">H24+H4</f>
        <v>10500</v>
      </c>
      <c r="I25" s="30">
        <f>I24+I4</f>
        <v>40</v>
      </c>
      <c r="J25" s="30">
        <f ca="1">J24+J4</f>
        <v>-4300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-4300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27"/>
  <sheetViews>
    <sheetView workbookViewId="0">
      <selection activeCell="F5" sqref="F5"/>
    </sheetView>
  </sheetViews>
  <sheetFormatPr baseColWidth="10" defaultRowHeight="15" x14ac:dyDescent="0.25"/>
  <cols>
    <col min="7" max="7" width="11.85546875" bestFit="1" customWidth="1"/>
    <col min="8" max="8" width="12.85546875" customWidth="1"/>
  </cols>
  <sheetData>
    <row r="1" spans="1:13" ht="15.75" thickBot="1" x14ac:dyDescent="0.3">
      <c r="A1" t="str">
        <f ca="1">MID(CELL("filename",A1),FIND("]",CELL("filename",A1))+1,32)</f>
        <v>JUILLET</v>
      </c>
      <c r="I1" s="36"/>
      <c r="K1" s="35"/>
      <c r="L1" s="35"/>
      <c r="M1" s="35"/>
    </row>
    <row r="2" spans="1:13" ht="15.75" x14ac:dyDescent="0.25">
      <c r="A2" s="6" t="s">
        <v>0</v>
      </c>
      <c r="B2" s="7" t="s">
        <v>17</v>
      </c>
      <c r="C2" s="8" t="s">
        <v>18</v>
      </c>
      <c r="D2" s="8" t="s">
        <v>3</v>
      </c>
      <c r="E2" s="8" t="s">
        <v>4</v>
      </c>
      <c r="F2" s="68" t="s">
        <v>20</v>
      </c>
      <c r="G2" s="69"/>
      <c r="H2" s="68" t="s">
        <v>21</v>
      </c>
      <c r="I2" s="69"/>
      <c r="J2" s="8" t="s">
        <v>12</v>
      </c>
      <c r="K2" s="38" t="s">
        <v>22</v>
      </c>
      <c r="L2" s="39" t="s">
        <v>15</v>
      </c>
      <c r="M2" s="40" t="s">
        <v>47</v>
      </c>
    </row>
    <row r="3" spans="1:13" ht="15.75" thickBot="1" x14ac:dyDescent="0.3">
      <c r="A3" s="9"/>
      <c r="B3" s="10"/>
      <c r="C3" s="11" t="s">
        <v>19</v>
      </c>
      <c r="D3" s="11"/>
      <c r="E3" s="11"/>
      <c r="F3" s="12" t="s">
        <v>23</v>
      </c>
      <c r="G3" s="12" t="s">
        <v>24</v>
      </c>
      <c r="H3" s="12" t="s">
        <v>11</v>
      </c>
      <c r="I3" s="37" t="s">
        <v>25</v>
      </c>
      <c r="J3" s="34"/>
      <c r="K3" s="37" t="s">
        <v>26</v>
      </c>
      <c r="L3" s="37" t="s">
        <v>27</v>
      </c>
      <c r="M3" s="41" t="s">
        <v>15</v>
      </c>
    </row>
    <row r="4" spans="1:13" x14ac:dyDescent="0.25">
      <c r="A4" s="16" t="s">
        <v>28</v>
      </c>
      <c r="B4" s="48">
        <v>42552</v>
      </c>
      <c r="C4" s="2"/>
      <c r="D4" s="2"/>
      <c r="E4" s="2"/>
      <c r="F4" s="13"/>
      <c r="G4" s="15">
        <f ca="1">JUIN!G25</f>
        <v>13755</v>
      </c>
      <c r="H4" s="15">
        <f ca="1">JUIN!H25</f>
        <v>10500</v>
      </c>
      <c r="I4" s="15">
        <f>JUIN!I25</f>
        <v>40</v>
      </c>
      <c r="J4" s="15">
        <f ca="1">JUIN!J25</f>
        <v>-4300</v>
      </c>
      <c r="K4" s="15">
        <f>JUIN!K25</f>
        <v>650</v>
      </c>
      <c r="L4" s="15">
        <f>JUIN!L25</f>
        <v>-135</v>
      </c>
      <c r="M4" s="15">
        <f>JUIN!M25</f>
        <v>-500</v>
      </c>
    </row>
    <row r="5" spans="1:13" x14ac:dyDescent="0.25">
      <c r="A5" s="25">
        <v>1</v>
      </c>
      <c r="B5" s="46">
        <f>B4</f>
        <v>42552</v>
      </c>
      <c r="C5" s="17" t="str">
        <f>ECHEANCIER!C3</f>
        <v>Vir recu</v>
      </c>
      <c r="D5" s="1" t="str">
        <f>ECHEANCIER!D3</f>
        <v>ARCO</v>
      </c>
      <c r="E5" s="17" t="str">
        <f>ECHEANCIER!E3</f>
        <v>RETRAITE</v>
      </c>
      <c r="F5" s="18">
        <f ca="1">IF($B5&lt;=TODAY(),ECHEANCIER!$F3,0)</f>
        <v>0</v>
      </c>
      <c r="G5" s="14">
        <f ca="1">SUM(G4)+SUM(F5)</f>
        <v>13755</v>
      </c>
      <c r="H5" s="14">
        <f ca="1">F5</f>
        <v>0</v>
      </c>
      <c r="I5" s="14"/>
      <c r="J5" s="33" t="str">
        <f>IF($A5="","",IF($A5=2,ECHEANCIER!$E$4,IF($A5=4,ECHEANCIER!$E$6,IF($A5=5,ECHEANCIER!$E$7,IF($A5=6,ECHEANCIER!$E$8,IF($A5=7,ECHEANCIER!$E$9,IF($A5=8,ECHEANCIER!$E$10,"")))))))</f>
        <v/>
      </c>
      <c r="K5" s="33"/>
      <c r="L5" s="33"/>
      <c r="M5" s="33" t="s">
        <v>15</v>
      </c>
    </row>
    <row r="6" spans="1:13" x14ac:dyDescent="0.25">
      <c r="A6" s="25">
        <v>2</v>
      </c>
      <c r="B6" s="46">
        <f>B4+4</f>
        <v>42556</v>
      </c>
      <c r="C6" s="17" t="str">
        <f>ECHEANCIER!C4</f>
        <v>Prel</v>
      </c>
      <c r="D6" s="1" t="str">
        <f>ECHEANCIER!D4</f>
        <v>UNEO</v>
      </c>
      <c r="E6" s="17" t="str">
        <f>ECHEANCIER!E4</f>
        <v>MUTUELLE</v>
      </c>
      <c r="F6" s="18">
        <f ca="1">IF($B6&lt;=TODAY(),ECHEANCIER!$F4,0)</f>
        <v>0</v>
      </c>
      <c r="G6" s="14">
        <f t="shared" ref="G6:G17" ca="1" si="0">SUM(G5)+SUM(F6)</f>
        <v>13755</v>
      </c>
      <c r="H6" s="14" t="str">
        <f>IF($A6="","",IF($A6=1,ECHEANCIER!$E$3,IF($A6=3,ECHEANCIER!$E$5,IF($A6&lt;&gt;"RETRAITE",""))))</f>
        <v/>
      </c>
      <c r="I6" s="14"/>
      <c r="J6" s="33">
        <f ca="1">F6</f>
        <v>0</v>
      </c>
      <c r="K6" s="33"/>
      <c r="L6" s="33"/>
      <c r="M6" s="33"/>
    </row>
    <row r="7" spans="1:13" x14ac:dyDescent="0.25">
      <c r="A7" s="25">
        <v>3</v>
      </c>
      <c r="B7" s="46">
        <f>B4+9</f>
        <v>42561</v>
      </c>
      <c r="C7" s="17" t="str">
        <f>ECHEANCIER!C5</f>
        <v>Vir recu</v>
      </c>
      <c r="D7" s="1" t="str">
        <f>ECHEANCIER!D5</f>
        <v>CRAM</v>
      </c>
      <c r="E7" s="17" t="str">
        <f>ECHEANCIER!E5</f>
        <v>RETRAITE</v>
      </c>
      <c r="F7" s="18">
        <f ca="1">IF($B7&lt;=TODAY(),ECHEANCIER!$F5,0)</f>
        <v>0</v>
      </c>
      <c r="G7" s="14">
        <f t="shared" ca="1" si="0"/>
        <v>13755</v>
      </c>
      <c r="H7" s="14">
        <f ca="1">F7</f>
        <v>0</v>
      </c>
      <c r="I7" s="14"/>
      <c r="J7" s="14">
        <f t="shared" ref="J7:J13" ca="1" si="1">F7</f>
        <v>0</v>
      </c>
      <c r="K7" s="33"/>
      <c r="L7" s="33"/>
      <c r="M7" s="33"/>
    </row>
    <row r="8" spans="1:13" x14ac:dyDescent="0.25">
      <c r="A8" s="25">
        <v>4</v>
      </c>
      <c r="B8" s="58">
        <f>B4+9</f>
        <v>42561</v>
      </c>
      <c r="C8" s="17" t="str">
        <f>ECHEANCIER!C6</f>
        <v>Prel</v>
      </c>
      <c r="D8" s="1" t="str">
        <f>ECHEANCIER!D6</f>
        <v>A.L.M.</v>
      </c>
      <c r="E8" s="17" t="str">
        <f>ECHEANCIER!E6</f>
        <v>EAUX</v>
      </c>
      <c r="F8" s="18">
        <f ca="1">IF($B8&lt;=TODAY(),ECHEANCIER!$F6,0)</f>
        <v>0</v>
      </c>
      <c r="G8" s="14">
        <f t="shared" ca="1" si="0"/>
        <v>13755</v>
      </c>
      <c r="H8" s="14" t="str">
        <f>IF($A8="","",IF($A8=1,ECHEANCIER!$E$3,IF($A8=3,ECHEANCIER!$E$5,IF($A8&lt;&gt;"RETRAITE",""))))</f>
        <v/>
      </c>
      <c r="I8" s="14"/>
      <c r="J8" s="33">
        <f t="shared" ca="1" si="1"/>
        <v>0</v>
      </c>
      <c r="K8" s="33"/>
      <c r="L8" s="33"/>
      <c r="M8" s="33"/>
    </row>
    <row r="9" spans="1:13" x14ac:dyDescent="0.25">
      <c r="A9" s="25">
        <v>5</v>
      </c>
      <c r="B9" s="46">
        <f>B4+14</f>
        <v>42566</v>
      </c>
      <c r="C9" s="17" t="str">
        <f>ECHEANCIER!C7</f>
        <v>Prel</v>
      </c>
      <c r="D9" s="1" t="str">
        <f>ECHEANCIER!D7</f>
        <v>T.P.</v>
      </c>
      <c r="E9" s="17" t="str">
        <f>ECHEANCIER!E7</f>
        <v>T.HABI</v>
      </c>
      <c r="F9" s="18">
        <f ca="1">IF($B9&lt;=TODAY(),ECHEANCIER!$F7,0)</f>
        <v>0</v>
      </c>
      <c r="G9" s="14">
        <f t="shared" ca="1" si="0"/>
        <v>13755</v>
      </c>
      <c r="H9" s="14" t="str">
        <f>IF($A9="","",IF($A9=1,ECHEANCIER!$E$3,IF($A9=3,ECHEANCIER!$E$5,IF($A9&lt;&gt;"RETRAITE",""))))</f>
        <v/>
      </c>
      <c r="I9" s="14"/>
      <c r="J9" s="33">
        <f t="shared" ca="1" si="1"/>
        <v>0</v>
      </c>
      <c r="K9" s="33"/>
      <c r="L9" s="33"/>
      <c r="M9" s="33"/>
    </row>
    <row r="10" spans="1:13" x14ac:dyDescent="0.25">
      <c r="A10" s="25">
        <v>6</v>
      </c>
      <c r="B10" s="46">
        <f>B4+14</f>
        <v>42566</v>
      </c>
      <c r="C10" s="17" t="str">
        <f>ECHEANCIER!C8</f>
        <v>Prel</v>
      </c>
      <c r="D10" s="1" t="str">
        <f>ECHEANCIER!D8</f>
        <v>T.P.</v>
      </c>
      <c r="E10" s="17" t="str">
        <f>ECHEANCIER!E8</f>
        <v>T.FONC</v>
      </c>
      <c r="F10" s="18">
        <f ca="1">IF($B10&lt;=TODAY(),ECHEANCIER!$F8,0)</f>
        <v>0</v>
      </c>
      <c r="G10" s="14">
        <f t="shared" ca="1" si="0"/>
        <v>13755</v>
      </c>
      <c r="H10" s="14" t="str">
        <f>IF($A10="","",IF($A10=1,ECHEANCIER!$E$3,IF($A10=3,ECHEANCIER!$E$5,IF($A10&lt;&gt;"RETRAITE",""))))</f>
        <v/>
      </c>
      <c r="I10" s="14"/>
      <c r="J10" s="33">
        <f t="shared" ca="1" si="1"/>
        <v>0</v>
      </c>
      <c r="K10" s="33"/>
      <c r="L10" s="33"/>
      <c r="M10" s="33"/>
    </row>
    <row r="11" spans="1:13" x14ac:dyDescent="0.25">
      <c r="A11" s="25">
        <v>7</v>
      </c>
      <c r="B11" s="46">
        <f>B4+14</f>
        <v>42566</v>
      </c>
      <c r="C11" s="17" t="str">
        <f>ECHEANCIER!C9</f>
        <v>Prel</v>
      </c>
      <c r="D11" s="1" t="str">
        <f>ECHEANCIER!D9</f>
        <v>T.P.</v>
      </c>
      <c r="E11" s="17" t="str">
        <f>ECHEANCIER!E9</f>
        <v>IMP.REV</v>
      </c>
      <c r="F11" s="18">
        <f ca="1">IF($B11&lt;=TODAY(),ECHEANCIER!$F9,0)</f>
        <v>0</v>
      </c>
      <c r="G11" s="14">
        <f t="shared" ca="1" si="0"/>
        <v>13755</v>
      </c>
      <c r="H11" s="14" t="str">
        <f>IF($A11="","",IF($A11=1,ECHEANCIER!$E$3,IF($A11=3,ECHEANCIER!$E$5,IF($A11&lt;&gt;"RETRAITE",""))))</f>
        <v/>
      </c>
      <c r="I11" s="14"/>
      <c r="J11" s="33">
        <f t="shared" ca="1" si="1"/>
        <v>0</v>
      </c>
      <c r="K11" s="33"/>
      <c r="L11" s="33"/>
      <c r="M11" s="33"/>
    </row>
    <row r="12" spans="1:13" x14ac:dyDescent="0.25">
      <c r="A12" s="25">
        <v>8</v>
      </c>
      <c r="B12" s="46">
        <f>B4+19</f>
        <v>42571</v>
      </c>
      <c r="C12" s="17" t="str">
        <f>ECHEANCIER!C10</f>
        <v>Prel</v>
      </c>
      <c r="D12" s="1" t="str">
        <f>ECHEANCIER!D10</f>
        <v>ENGIE</v>
      </c>
      <c r="E12" s="17" t="str">
        <f>ECHEANCIER!E10</f>
        <v>GAZ-ELEC</v>
      </c>
      <c r="F12" s="18">
        <f ca="1">IF($B12&lt;=TODAY(),ECHEANCIER!$F10,0)</f>
        <v>0</v>
      </c>
      <c r="G12" s="14">
        <f t="shared" ca="1" si="0"/>
        <v>13755</v>
      </c>
      <c r="H12" s="14" t="str">
        <f>IF($A12="","",IF($A12=1,ECHEANCIER!$E$3,IF($A12=3,ECHEANCIER!$E$5,IF($A12&lt;&gt;"RETRAITE",""))))</f>
        <v/>
      </c>
      <c r="I12" s="14"/>
      <c r="J12" s="33">
        <f t="shared" ca="1" si="1"/>
        <v>0</v>
      </c>
      <c r="K12" s="33"/>
      <c r="L12" s="33"/>
      <c r="M12" s="33"/>
    </row>
    <row r="13" spans="1:13" x14ac:dyDescent="0.25">
      <c r="A13" s="25">
        <v>9</v>
      </c>
      <c r="B13" s="46">
        <f>B5+26</f>
        <v>42578</v>
      </c>
      <c r="C13" s="17" t="str">
        <f>ECHEANCIER!C11</f>
        <v>Prel</v>
      </c>
      <c r="D13" s="1" t="str">
        <f>ECHEANCIER!D11</f>
        <v>ST CHRIST</v>
      </c>
      <c r="E13" s="17" t="str">
        <f>ECHEANCIER!E11</f>
        <v>ASS.VOIT</v>
      </c>
      <c r="F13" s="18">
        <f ca="1">IF(AND($A13=9,$E13="ASS.VOIT",OR($A$1="janvier",$A$1="avril",$A$1="juillet",$A$1="octobre")),ECHEANCIER!$F$11,"")</f>
        <v>-95</v>
      </c>
      <c r="G13" s="14">
        <f t="shared" ca="1" si="0"/>
        <v>13660</v>
      </c>
      <c r="H13" s="14"/>
      <c r="I13" s="14"/>
      <c r="J13" s="35">
        <f t="shared" ca="1" si="1"/>
        <v>-95</v>
      </c>
      <c r="K13" s="33">
        <f>IF($E13="C. PORT LOYER",$F13,0)</f>
        <v>0</v>
      </c>
      <c r="L13" s="33">
        <f>IF($E13="C. PORT CHARGES",$F13,0)</f>
        <v>0</v>
      </c>
      <c r="M13" s="33">
        <f>IF($E13="DIVERS",$F13,0)</f>
        <v>0</v>
      </c>
    </row>
    <row r="14" spans="1:13" x14ac:dyDescent="0.25">
      <c r="A14" s="25"/>
      <c r="B14" s="25"/>
      <c r="C14" s="1"/>
      <c r="D14" s="1"/>
      <c r="E14" s="1"/>
      <c r="F14" s="14"/>
      <c r="G14" s="14">
        <f t="shared" ca="1" si="0"/>
        <v>13660</v>
      </c>
      <c r="H14" s="14"/>
      <c r="I14" s="36">
        <f>IF($E14="RECETTES DIVERSES",$F14,0)</f>
        <v>0</v>
      </c>
      <c r="J14" s="33">
        <f t="shared" ref="J14:J18" si="2">IF($E14="DEPENSES",$F14,0)</f>
        <v>0</v>
      </c>
      <c r="K14" s="33">
        <f t="shared" ref="K14:K20" si="3">IF($E14="C. PORT LOYER",$F14,0)</f>
        <v>0</v>
      </c>
      <c r="L14" s="33">
        <f t="shared" ref="L14:L20" si="4">IF($E14="C. PORT CHARGES",$F14,0)</f>
        <v>0</v>
      </c>
      <c r="M14" s="33">
        <f t="shared" ref="M14:M20" si="5">IF($E14="DIVERS",$F14,0)</f>
        <v>0</v>
      </c>
    </row>
    <row r="15" spans="1:13" x14ac:dyDescent="0.25">
      <c r="A15" s="25"/>
      <c r="B15" s="25"/>
      <c r="C15" s="1"/>
      <c r="D15" s="1"/>
      <c r="E15" s="1"/>
      <c r="F15" s="14"/>
      <c r="G15" s="14">
        <f t="shared" ca="1" si="0"/>
        <v>13660</v>
      </c>
      <c r="H15" s="14"/>
      <c r="I15" s="14">
        <f>IF($E15="RECETTES DIVERSES",$F15,0)</f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x14ac:dyDescent="0.25">
      <c r="A16" s="25"/>
      <c r="B16" s="25"/>
      <c r="C16" s="1"/>
      <c r="D16" s="1"/>
      <c r="E16" s="1"/>
      <c r="F16" s="14"/>
      <c r="G16" s="14">
        <f t="shared" ca="1" si="0"/>
        <v>13660</v>
      </c>
      <c r="H16" s="14"/>
      <c r="I16" s="14">
        <f t="shared" ref="I16:I20" si="6">IF($E16="RECETTES DIVERSES",$F16,0)</f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4" x14ac:dyDescent="0.25">
      <c r="A17" s="25"/>
      <c r="B17" s="25"/>
      <c r="C17" s="1"/>
      <c r="D17" s="1"/>
      <c r="E17" s="1"/>
      <c r="F17" s="14"/>
      <c r="G17" s="14">
        <f t="shared" ca="1" si="0"/>
        <v>13660</v>
      </c>
      <c r="H17" s="14"/>
      <c r="I17" s="14">
        <f t="shared" si="6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4" x14ac:dyDescent="0.25">
      <c r="A18" s="25"/>
      <c r="B18" s="25"/>
      <c r="C18" s="1"/>
      <c r="D18" s="1"/>
      <c r="E18" s="1"/>
      <c r="F18" s="14"/>
      <c r="G18" s="14">
        <f ca="1">SUM(G17)+SUM(F18)</f>
        <v>13660</v>
      </c>
      <c r="H18" s="14"/>
      <c r="I18" s="14">
        <f t="shared" si="6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4" x14ac:dyDescent="0.25">
      <c r="A19" s="25"/>
      <c r="B19" s="25" t="s">
        <v>15</v>
      </c>
      <c r="C19" s="17"/>
      <c r="D19" s="1"/>
      <c r="E19" s="1"/>
      <c r="F19" s="14" t="str">
        <f>IF($A19="","",IF($A19=2,ECHEANCIER!$E$4,IF($A19=4,ECHEANCIER!$E$6,IF($A19=5,ECHEANCIER!$E$7,IF($A19=6,ECHEANCIER!$E$8,IF($A19=7,ECHEANCIER!$E$9,IF($A19=8,ECHEANCIER!$E$10,"")))))))</f>
        <v/>
      </c>
      <c r="G19" s="14">
        <f t="shared" ref="G19:G23" ca="1" si="7">SUM(G18)+SUM(F19)</f>
        <v>13660</v>
      </c>
      <c r="H19" s="14"/>
      <c r="I19" s="14">
        <f t="shared" si="6"/>
        <v>0</v>
      </c>
      <c r="J19" s="33" t="str">
        <f>IF($A19="","",IF($A19=2,ECHEANCIER!$E$4,IF($A19=4,ECHEANCIER!$E$6,IF($A19=5,ECHEANCIER!$E$7,IF($A19=6,ECHEANCIER!$E$8,IF($A19=7,ECHEANCIER!$E$9,IF($A19=8,ECHEANCIER!$E$10,"")))))))</f>
        <v/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4" x14ac:dyDescent="0.25">
      <c r="A20" s="46"/>
      <c r="B20" s="47"/>
      <c r="C20" s="17"/>
      <c r="D20" s="1"/>
      <c r="E20" s="1"/>
      <c r="F20" s="14"/>
      <c r="G20" s="14">
        <f t="shared" ca="1" si="7"/>
        <v>13660</v>
      </c>
      <c r="H20" s="14"/>
      <c r="I20" s="14">
        <f t="shared" si="6"/>
        <v>0</v>
      </c>
      <c r="J20" s="33" t="str">
        <f>IF($A20="","",IF($A20=2,ECHEANCIER!$E$4,IF($A20=4,ECHEANCIER!$E$6,IF($A20=5,ECHEANCIER!$E$7,IF($A20=6,ECHEANCIER!$E$8,IF($A20=7,ECHEANCIER!$E$9,IF($A20=8,ECHEANCIER!$E$10,"")))))))</f>
        <v/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4" x14ac:dyDescent="0.25">
      <c r="A21" s="47"/>
      <c r="B21" s="47"/>
      <c r="C21" s="17"/>
      <c r="D21" s="17"/>
      <c r="E21" s="17"/>
      <c r="F21" s="18"/>
      <c r="G21" s="14">
        <f t="shared" ca="1" si="7"/>
        <v>13660</v>
      </c>
      <c r="H21" s="18"/>
      <c r="I21" s="18"/>
      <c r="J21" s="42"/>
      <c r="K21" s="42"/>
      <c r="L21" s="42"/>
      <c r="M21" s="42"/>
    </row>
    <row r="22" spans="1:14" x14ac:dyDescent="0.25">
      <c r="A22" s="47"/>
      <c r="B22" s="47"/>
      <c r="C22" s="17"/>
      <c r="D22" s="17"/>
      <c r="E22" s="17"/>
      <c r="F22" s="18"/>
      <c r="G22" s="14">
        <f t="shared" ca="1" si="7"/>
        <v>13660</v>
      </c>
      <c r="H22" s="18"/>
      <c r="I22" s="18"/>
      <c r="J22" s="42"/>
      <c r="K22" s="42"/>
      <c r="L22" s="42"/>
      <c r="M22" s="42"/>
    </row>
    <row r="23" spans="1:14" ht="15.75" thickBot="1" x14ac:dyDescent="0.3">
      <c r="A23" s="59"/>
      <c r="B23" s="47"/>
      <c r="C23" s="17"/>
      <c r="D23" s="17"/>
      <c r="E23" s="60"/>
      <c r="F23" s="18"/>
      <c r="G23" s="14">
        <f t="shared" ca="1" si="7"/>
        <v>13660</v>
      </c>
      <c r="H23" s="18"/>
      <c r="I23" s="18"/>
      <c r="J23" s="42"/>
      <c r="K23" s="42"/>
      <c r="L23" s="42"/>
      <c r="M23" s="42"/>
    </row>
    <row r="24" spans="1:14" ht="15.75" thickBot="1" x14ac:dyDescent="0.3">
      <c r="A24" s="61" t="s">
        <v>65</v>
      </c>
      <c r="B24" s="62"/>
      <c r="C24" s="63"/>
      <c r="D24" s="63"/>
      <c r="E24" s="63"/>
      <c r="F24" s="64"/>
      <c r="G24" s="64"/>
      <c r="H24" s="64">
        <f ca="1">SUM(H5:H23)</f>
        <v>0</v>
      </c>
      <c r="I24" s="64">
        <f>SUM(I5:I23)</f>
        <v>0</v>
      </c>
      <c r="J24" s="64">
        <f t="shared" ref="J24:M24" ca="1" si="8">SUM(J5:J23)</f>
        <v>-95</v>
      </c>
      <c r="K24" s="64">
        <f t="shared" si="8"/>
        <v>0</v>
      </c>
      <c r="L24" s="64">
        <f t="shared" si="8"/>
        <v>0</v>
      </c>
      <c r="M24" s="64">
        <f t="shared" si="8"/>
        <v>0</v>
      </c>
    </row>
    <row r="25" spans="1:14" ht="15.75" thickBot="1" x14ac:dyDescent="0.3">
      <c r="A25" s="23" t="s">
        <v>29</v>
      </c>
      <c r="B25" s="26" t="s">
        <v>15</v>
      </c>
      <c r="C25" s="19"/>
      <c r="D25" s="19"/>
      <c r="E25" s="19"/>
      <c r="F25" s="20"/>
      <c r="G25" s="67">
        <f ca="1">G23</f>
        <v>13660</v>
      </c>
      <c r="H25" s="30">
        <f ca="1">H24+H4</f>
        <v>10500</v>
      </c>
      <c r="I25" s="30">
        <f>I24+I4</f>
        <v>40</v>
      </c>
      <c r="J25" s="30">
        <f ca="1">J24+J4</f>
        <v>-4395</v>
      </c>
      <c r="K25" s="30">
        <f t="shared" ref="K25:L25" si="9">K24+K4</f>
        <v>650</v>
      </c>
      <c r="L25" s="30">
        <f t="shared" si="9"/>
        <v>-135</v>
      </c>
      <c r="M25" s="30">
        <f>M24+M4</f>
        <v>-500</v>
      </c>
    </row>
    <row r="26" spans="1:14" ht="15.75" thickBot="1" x14ac:dyDescent="0.3">
      <c r="A26" s="24" t="s">
        <v>30</v>
      </c>
      <c r="B26" s="27"/>
      <c r="C26" s="21"/>
      <c r="D26" s="21"/>
      <c r="E26" s="21"/>
      <c r="F26" s="22"/>
      <c r="G26" s="22"/>
      <c r="H26" s="29">
        <f ca="1">H25+I25</f>
        <v>10540</v>
      </c>
      <c r="I26" s="31"/>
      <c r="J26" s="30">
        <f ca="1">J24+J4</f>
        <v>-4395</v>
      </c>
      <c r="K26" s="43">
        <f>SUM(K25:L25)</f>
        <v>515</v>
      </c>
      <c r="L26" s="44"/>
      <c r="M26" s="30">
        <f>M24+M4</f>
        <v>-500</v>
      </c>
      <c r="N26" s="45" t="s">
        <v>15</v>
      </c>
    </row>
    <row r="27" spans="1:14" x14ac:dyDescent="0.25">
      <c r="I27" s="36"/>
      <c r="K27" s="35"/>
      <c r="L27" s="35"/>
      <c r="M27" s="35"/>
    </row>
  </sheetData>
  <mergeCells count="2">
    <mergeCell ref="F2:G2"/>
    <mergeCell ref="H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[1]ECHEANCIER!#REF!</xm:f>
          </x14:formula1>
          <xm:sqref>C14:C18 C23:C24</xm:sqref>
        </x14:dataValidation>
        <x14:dataValidation type="list" allowBlank="1" showInputMessage="1" showErrorMessage="1">
          <x14:formula1>
            <xm:f>[1]ECHEANCIER!#REF!</xm:f>
          </x14:formula1>
          <xm:sqref>E14:E18</xm:sqref>
        </x14:dataValidation>
        <x14:dataValidation type="list" allowBlank="1" showInputMessage="1" showErrorMessage="1">
          <x14:formula1>
            <xm:f>[1]ECHEANCIER!#REF!</xm:f>
          </x14:formula1>
          <xm:sqref>D14:D18 D23</xm:sqref>
        </x14:dataValidation>
        <x14:dataValidation type="list" allowBlank="1" showInputMessage="1" showErrorMessage="1">
          <x14:formula1>
            <xm:f>ECHEANCIER!$G$2:$G$7</xm:f>
          </x14:formula1>
          <xm:sqref>E19:E22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ECHEANCIER</vt:lpstr>
      <vt:lpstr>MODELE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Feuil4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2016-05-23T12:48:28Z</dcterms:created>
  <dcterms:modified xsi:type="dcterms:W3CDTF">2016-06-04T08:43:47Z</dcterms:modified>
</cp:coreProperties>
</file>