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DEO\Pictures\"/>
    </mc:Choice>
  </mc:AlternateContent>
  <bookViews>
    <workbookView xWindow="0" yWindow="0" windowWidth="20400" windowHeight="7455" firstSheet="1" activeTab="7"/>
  </bookViews>
  <sheets>
    <sheet name="ECHEANCIER" sheetId="1" r:id="rId1"/>
    <sheet name="MODELE" sheetId="2" r:id="rId2"/>
    <sheet name="JANVIER" sheetId="3" r:id="rId3"/>
    <sheet name="FEVRIER" sheetId="4" r:id="rId4"/>
    <sheet name="MARS" sheetId="5" r:id="rId5"/>
    <sheet name="AVRIL" sheetId="6" r:id="rId6"/>
    <sheet name="MAI" sheetId="7" r:id="rId7"/>
    <sheet name="JUIN" sheetId="8" r:id="rId8"/>
    <sheet name="JUILLET" sheetId="10" r:id="rId9"/>
    <sheet name="AOUT" sheetId="11" r:id="rId10"/>
    <sheet name="SEPTEMBRE" sheetId="13" r:id="rId11"/>
    <sheet name="OCTOBRE" sheetId="14" r:id="rId12"/>
    <sheet name="NOVEMBRE" sheetId="15" r:id="rId13"/>
    <sheet name="DECEMBRE" sheetId="16" r:id="rId14"/>
    <sheet name="Feuil4" sheetId="12" state="hidden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8" l="1"/>
  <c r="L20" i="8"/>
  <c r="K20" i="8"/>
  <c r="J20" i="8"/>
  <c r="I20" i="8"/>
  <c r="M19" i="8"/>
  <c r="L19" i="8"/>
  <c r="K19" i="8"/>
  <c r="J19" i="8"/>
  <c r="I19" i="8"/>
  <c r="I24" i="8" s="1"/>
  <c r="I25" i="8" s="1"/>
  <c r="F19" i="8"/>
  <c r="M18" i="8"/>
  <c r="L18" i="8"/>
  <c r="K18" i="8"/>
  <c r="J18" i="8"/>
  <c r="I18" i="8"/>
  <c r="M17" i="8"/>
  <c r="L17" i="8"/>
  <c r="K17" i="8"/>
  <c r="J17" i="8"/>
  <c r="I17" i="8"/>
  <c r="M16" i="8"/>
  <c r="L16" i="8"/>
  <c r="K16" i="8"/>
  <c r="J16" i="8"/>
  <c r="I16" i="8"/>
  <c r="M15" i="8"/>
  <c r="L15" i="8"/>
  <c r="K15" i="8"/>
  <c r="J15" i="8"/>
  <c r="I15" i="8"/>
  <c r="M14" i="8"/>
  <c r="L14" i="8"/>
  <c r="K14" i="8"/>
  <c r="J14" i="8"/>
  <c r="I14" i="8"/>
  <c r="L13" i="8"/>
  <c r="L24" i="8" s="1"/>
  <c r="E13" i="8"/>
  <c r="M13" i="8" s="1"/>
  <c r="M24" i="8" s="1"/>
  <c r="D13" i="8"/>
  <c r="C13" i="8"/>
  <c r="B13" i="8"/>
  <c r="H12" i="8"/>
  <c r="F12" i="8"/>
  <c r="J12" i="8" s="1"/>
  <c r="E12" i="8"/>
  <c r="D12" i="8"/>
  <c r="C12" i="8"/>
  <c r="B12" i="8"/>
  <c r="H11" i="8"/>
  <c r="F11" i="8"/>
  <c r="J11" i="8" s="1"/>
  <c r="E11" i="8"/>
  <c r="D11" i="8"/>
  <c r="C11" i="8"/>
  <c r="B11" i="8"/>
  <c r="H10" i="8"/>
  <c r="F10" i="8"/>
  <c r="J10" i="8" s="1"/>
  <c r="E10" i="8"/>
  <c r="D10" i="8"/>
  <c r="C10" i="8"/>
  <c r="B10" i="8"/>
  <c r="H9" i="8"/>
  <c r="F9" i="8"/>
  <c r="J9" i="8" s="1"/>
  <c r="E9" i="8"/>
  <c r="D9" i="8"/>
  <c r="C9" i="8"/>
  <c r="B9" i="8"/>
  <c r="H8" i="8"/>
  <c r="F8" i="8"/>
  <c r="J8" i="8" s="1"/>
  <c r="E8" i="8"/>
  <c r="D8" i="8"/>
  <c r="C8" i="8"/>
  <c r="B8" i="8"/>
  <c r="H7" i="8"/>
  <c r="F7" i="8"/>
  <c r="J7" i="8" s="1"/>
  <c r="E7" i="8"/>
  <c r="D7" i="8"/>
  <c r="C7" i="8"/>
  <c r="B7" i="8"/>
  <c r="J6" i="8"/>
  <c r="H6" i="8"/>
  <c r="F6" i="8"/>
  <c r="E6" i="8"/>
  <c r="D6" i="8"/>
  <c r="C6" i="8"/>
  <c r="B6" i="8"/>
  <c r="J5" i="8"/>
  <c r="H5" i="8"/>
  <c r="H24" i="8" s="1"/>
  <c r="H25" i="8" s="1"/>
  <c r="H26" i="8" s="1"/>
  <c r="F5" i="8"/>
  <c r="E5" i="8"/>
  <c r="D5" i="8"/>
  <c r="C5" i="8"/>
  <c r="B5" i="8"/>
  <c r="I4" i="8"/>
  <c r="H4" i="8"/>
  <c r="A1" i="8"/>
  <c r="F13" i="8" s="1"/>
  <c r="J13" i="8" s="1"/>
  <c r="J24" i="8" l="1"/>
  <c r="K13" i="8"/>
  <c r="K24" i="8" s="1"/>
  <c r="I4" i="7" l="1"/>
  <c r="H4" i="7"/>
  <c r="I4" i="6"/>
  <c r="H4" i="6"/>
  <c r="I25" i="6"/>
  <c r="I4" i="5"/>
  <c r="H4" i="5"/>
  <c r="I4" i="4"/>
  <c r="I25" i="4" s="1"/>
  <c r="H4" i="4"/>
  <c r="H24" i="7"/>
  <c r="H24" i="6"/>
  <c r="H24" i="5"/>
  <c r="H24" i="4"/>
  <c r="H24" i="3"/>
  <c r="H25" i="3" s="1"/>
  <c r="I25" i="2"/>
  <c r="H25" i="2"/>
  <c r="I24" i="2"/>
  <c r="H24" i="2"/>
  <c r="M20" i="3"/>
  <c r="L20" i="3"/>
  <c r="K20" i="3"/>
  <c r="J20" i="3"/>
  <c r="I20" i="3"/>
  <c r="M19" i="3"/>
  <c r="L19" i="3"/>
  <c r="K19" i="3"/>
  <c r="J19" i="3"/>
  <c r="I19" i="3"/>
  <c r="F19" i="3"/>
  <c r="M18" i="3"/>
  <c r="L18" i="3"/>
  <c r="K18" i="3"/>
  <c r="J18" i="3"/>
  <c r="I18" i="3"/>
  <c r="I24" i="3" s="1"/>
  <c r="I25" i="3" s="1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E13" i="3"/>
  <c r="M13" i="3" s="1"/>
  <c r="D13" i="3"/>
  <c r="C13" i="3"/>
  <c r="B13" i="3"/>
  <c r="H12" i="3"/>
  <c r="F12" i="3"/>
  <c r="J12" i="3" s="1"/>
  <c r="E12" i="3"/>
  <c r="D12" i="3"/>
  <c r="C12" i="3"/>
  <c r="B12" i="3"/>
  <c r="H11" i="3"/>
  <c r="F11" i="3"/>
  <c r="J11" i="3" s="1"/>
  <c r="E11" i="3"/>
  <c r="D11" i="3"/>
  <c r="C11" i="3"/>
  <c r="B11" i="3"/>
  <c r="H10" i="3"/>
  <c r="F10" i="3"/>
  <c r="J10" i="3" s="1"/>
  <c r="E10" i="3"/>
  <c r="D10" i="3"/>
  <c r="C10" i="3"/>
  <c r="B10" i="3"/>
  <c r="H9" i="3"/>
  <c r="F9" i="3"/>
  <c r="J9" i="3" s="1"/>
  <c r="E9" i="3"/>
  <c r="D9" i="3"/>
  <c r="C9" i="3"/>
  <c r="B9" i="3"/>
  <c r="H8" i="3"/>
  <c r="F8" i="3"/>
  <c r="J8" i="3" s="1"/>
  <c r="E8" i="3"/>
  <c r="D8" i="3"/>
  <c r="C8" i="3"/>
  <c r="B8" i="3"/>
  <c r="H7" i="3"/>
  <c r="F7" i="3"/>
  <c r="J7" i="3" s="1"/>
  <c r="E7" i="3"/>
  <c r="D7" i="3"/>
  <c r="C7" i="3"/>
  <c r="B7" i="3"/>
  <c r="J6" i="3"/>
  <c r="H6" i="3"/>
  <c r="F6" i="3"/>
  <c r="E6" i="3"/>
  <c r="D6" i="3"/>
  <c r="C6" i="3"/>
  <c r="B6" i="3"/>
  <c r="J5" i="3"/>
  <c r="H5" i="3"/>
  <c r="G5" i="3"/>
  <c r="G6" i="3" s="1"/>
  <c r="G7" i="3" s="1"/>
  <c r="G8" i="3" s="1"/>
  <c r="G9" i="3" s="1"/>
  <c r="G10" i="3" s="1"/>
  <c r="G11" i="3" s="1"/>
  <c r="G12" i="3" s="1"/>
  <c r="F5" i="3"/>
  <c r="E5" i="3"/>
  <c r="D5" i="3"/>
  <c r="C5" i="3"/>
  <c r="B5" i="3"/>
  <c r="M20" i="4"/>
  <c r="L20" i="4"/>
  <c r="K20" i="4"/>
  <c r="J20" i="4"/>
  <c r="I20" i="4"/>
  <c r="M19" i="4"/>
  <c r="L19" i="4"/>
  <c r="K19" i="4"/>
  <c r="J19" i="4"/>
  <c r="I19" i="4"/>
  <c r="F19" i="4"/>
  <c r="M18" i="4"/>
  <c r="L18" i="4"/>
  <c r="K18" i="4"/>
  <c r="J18" i="4"/>
  <c r="I18" i="4"/>
  <c r="M17" i="4"/>
  <c r="L17" i="4"/>
  <c r="K17" i="4"/>
  <c r="J17" i="4"/>
  <c r="I17" i="4"/>
  <c r="M16" i="4"/>
  <c r="L16" i="4"/>
  <c r="K16" i="4"/>
  <c r="J16" i="4"/>
  <c r="I16" i="4"/>
  <c r="M15" i="4"/>
  <c r="L15" i="4"/>
  <c r="K15" i="4"/>
  <c r="J15" i="4"/>
  <c r="I15" i="4"/>
  <c r="M14" i="4"/>
  <c r="L14" i="4"/>
  <c r="K14" i="4"/>
  <c r="J14" i="4"/>
  <c r="I14" i="4"/>
  <c r="I24" i="4" s="1"/>
  <c r="E13" i="4"/>
  <c r="M13" i="4" s="1"/>
  <c r="D13" i="4"/>
  <c r="C13" i="4"/>
  <c r="B13" i="4"/>
  <c r="J12" i="4"/>
  <c r="H12" i="4"/>
  <c r="F12" i="4"/>
  <c r="E12" i="4"/>
  <c r="D12" i="4"/>
  <c r="C12" i="4"/>
  <c r="B12" i="4"/>
  <c r="J11" i="4"/>
  <c r="H11" i="4"/>
  <c r="F11" i="4"/>
  <c r="E11" i="4"/>
  <c r="D11" i="4"/>
  <c r="C11" i="4"/>
  <c r="B11" i="4"/>
  <c r="J10" i="4"/>
  <c r="H10" i="4"/>
  <c r="F10" i="4"/>
  <c r="E10" i="4"/>
  <c r="D10" i="4"/>
  <c r="C10" i="4"/>
  <c r="B10" i="4"/>
  <c r="J9" i="4"/>
  <c r="H9" i="4"/>
  <c r="F9" i="4"/>
  <c r="E9" i="4"/>
  <c r="D9" i="4"/>
  <c r="C9" i="4"/>
  <c r="B9" i="4"/>
  <c r="J8" i="4"/>
  <c r="H8" i="4"/>
  <c r="F8" i="4"/>
  <c r="E8" i="4"/>
  <c r="D8" i="4"/>
  <c r="C8" i="4"/>
  <c r="B8" i="4"/>
  <c r="J7" i="4"/>
  <c r="H7" i="4"/>
  <c r="F7" i="4"/>
  <c r="E7" i="4"/>
  <c r="D7" i="4"/>
  <c r="C7" i="4"/>
  <c r="B7" i="4"/>
  <c r="J6" i="4"/>
  <c r="H6" i="4"/>
  <c r="F6" i="4"/>
  <c r="E6" i="4"/>
  <c r="D6" i="4"/>
  <c r="C6" i="4"/>
  <c r="B6" i="4"/>
  <c r="J5" i="4"/>
  <c r="H5" i="4"/>
  <c r="F5" i="4"/>
  <c r="E5" i="4"/>
  <c r="D5" i="4"/>
  <c r="C5" i="4"/>
  <c r="B5" i="4"/>
  <c r="M20" i="5"/>
  <c r="L20" i="5"/>
  <c r="K20" i="5"/>
  <c r="J20" i="5"/>
  <c r="I20" i="5"/>
  <c r="M19" i="5"/>
  <c r="L19" i="5"/>
  <c r="K19" i="5"/>
  <c r="J19" i="5"/>
  <c r="I19" i="5"/>
  <c r="F19" i="5"/>
  <c r="M18" i="5"/>
  <c r="L18" i="5"/>
  <c r="K18" i="5"/>
  <c r="J18" i="5"/>
  <c r="I18" i="5"/>
  <c r="M17" i="5"/>
  <c r="L17" i="5"/>
  <c r="K17" i="5"/>
  <c r="J17" i="5"/>
  <c r="I17" i="5"/>
  <c r="M16" i="5"/>
  <c r="L16" i="5"/>
  <c r="K16" i="5"/>
  <c r="J16" i="5"/>
  <c r="I16" i="5"/>
  <c r="M15" i="5"/>
  <c r="L15" i="5"/>
  <c r="K15" i="5"/>
  <c r="J15" i="5"/>
  <c r="I15" i="5"/>
  <c r="M14" i="5"/>
  <c r="L14" i="5"/>
  <c r="K14" i="5"/>
  <c r="J14" i="5"/>
  <c r="I14" i="5"/>
  <c r="I24" i="5" s="1"/>
  <c r="I25" i="5" s="1"/>
  <c r="E13" i="5"/>
  <c r="M13" i="5" s="1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J8" i="5"/>
  <c r="H8" i="5"/>
  <c r="F8" i="5"/>
  <c r="E8" i="5"/>
  <c r="D8" i="5"/>
  <c r="C8" i="5"/>
  <c r="B8" i="5"/>
  <c r="J7" i="5"/>
  <c r="H7" i="5"/>
  <c r="F7" i="5"/>
  <c r="E7" i="5"/>
  <c r="D7" i="5"/>
  <c r="C7" i="5"/>
  <c r="B7" i="5"/>
  <c r="J6" i="5"/>
  <c r="H6" i="5"/>
  <c r="F6" i="5"/>
  <c r="E6" i="5"/>
  <c r="D6" i="5"/>
  <c r="C6" i="5"/>
  <c r="B6" i="5"/>
  <c r="J5" i="5"/>
  <c r="H5" i="5"/>
  <c r="F5" i="5"/>
  <c r="E5" i="5"/>
  <c r="D5" i="5"/>
  <c r="C5" i="5"/>
  <c r="B5" i="5"/>
  <c r="M20" i="6"/>
  <c r="L20" i="6"/>
  <c r="K20" i="6"/>
  <c r="J20" i="6"/>
  <c r="I20" i="6"/>
  <c r="M19" i="6"/>
  <c r="L19" i="6"/>
  <c r="K19" i="6"/>
  <c r="J19" i="6"/>
  <c r="I19" i="6"/>
  <c r="F19" i="6"/>
  <c r="M18" i="6"/>
  <c r="L18" i="6"/>
  <c r="K18" i="6"/>
  <c r="J18" i="6"/>
  <c r="I18" i="6"/>
  <c r="M17" i="6"/>
  <c r="L17" i="6"/>
  <c r="K17" i="6"/>
  <c r="J17" i="6"/>
  <c r="I17" i="6"/>
  <c r="M16" i="6"/>
  <c r="L16" i="6"/>
  <c r="K16" i="6"/>
  <c r="J16" i="6"/>
  <c r="I16" i="6"/>
  <c r="M15" i="6"/>
  <c r="L15" i="6"/>
  <c r="K15" i="6"/>
  <c r="J15" i="6"/>
  <c r="I15" i="6"/>
  <c r="M14" i="6"/>
  <c r="L14" i="6"/>
  <c r="K14" i="6"/>
  <c r="J14" i="6"/>
  <c r="I14" i="6"/>
  <c r="I24" i="6" s="1"/>
  <c r="E13" i="6"/>
  <c r="M13" i="6" s="1"/>
  <c r="D13" i="6"/>
  <c r="C13" i="6"/>
  <c r="B13" i="6"/>
  <c r="J12" i="6"/>
  <c r="H12" i="6"/>
  <c r="F12" i="6"/>
  <c r="E12" i="6"/>
  <c r="D12" i="6"/>
  <c r="C12" i="6"/>
  <c r="B12" i="6"/>
  <c r="J11" i="6"/>
  <c r="H11" i="6"/>
  <c r="F11" i="6"/>
  <c r="E11" i="6"/>
  <c r="D11" i="6"/>
  <c r="C11" i="6"/>
  <c r="B11" i="6"/>
  <c r="J10" i="6"/>
  <c r="H10" i="6"/>
  <c r="F10" i="6"/>
  <c r="E10" i="6"/>
  <c r="D10" i="6"/>
  <c r="C10" i="6"/>
  <c r="B10" i="6"/>
  <c r="J9" i="6"/>
  <c r="H9" i="6"/>
  <c r="F9" i="6"/>
  <c r="E9" i="6"/>
  <c r="D9" i="6"/>
  <c r="C9" i="6"/>
  <c r="B9" i="6"/>
  <c r="J8" i="6"/>
  <c r="H8" i="6"/>
  <c r="F8" i="6"/>
  <c r="E8" i="6"/>
  <c r="D8" i="6"/>
  <c r="C8" i="6"/>
  <c r="B8" i="6"/>
  <c r="J7" i="6"/>
  <c r="H7" i="6"/>
  <c r="F7" i="6"/>
  <c r="E7" i="6"/>
  <c r="D7" i="6"/>
  <c r="C7" i="6"/>
  <c r="B7" i="6"/>
  <c r="J6" i="6"/>
  <c r="H6" i="6"/>
  <c r="F6" i="6"/>
  <c r="E6" i="6"/>
  <c r="D6" i="6"/>
  <c r="C6" i="6"/>
  <c r="B6" i="6"/>
  <c r="J5" i="6"/>
  <c r="H5" i="6"/>
  <c r="F5" i="6"/>
  <c r="E5" i="6"/>
  <c r="D5" i="6"/>
  <c r="C5" i="6"/>
  <c r="B5" i="6"/>
  <c r="M20" i="7"/>
  <c r="L20" i="7"/>
  <c r="K20" i="7"/>
  <c r="J20" i="7"/>
  <c r="I20" i="7"/>
  <c r="M19" i="7"/>
  <c r="L19" i="7"/>
  <c r="K19" i="7"/>
  <c r="J19" i="7"/>
  <c r="I19" i="7"/>
  <c r="F19" i="7"/>
  <c r="M18" i="7"/>
  <c r="L18" i="7"/>
  <c r="K18" i="7"/>
  <c r="J18" i="7"/>
  <c r="I18" i="7"/>
  <c r="M17" i="7"/>
  <c r="L17" i="7"/>
  <c r="K17" i="7"/>
  <c r="J17" i="7"/>
  <c r="I17" i="7"/>
  <c r="M16" i="7"/>
  <c r="L16" i="7"/>
  <c r="K16" i="7"/>
  <c r="J16" i="7"/>
  <c r="I16" i="7"/>
  <c r="I24" i="7" s="1"/>
  <c r="I25" i="7" s="1"/>
  <c r="M15" i="7"/>
  <c r="L15" i="7"/>
  <c r="K15" i="7"/>
  <c r="J15" i="7"/>
  <c r="I15" i="7"/>
  <c r="M14" i="7"/>
  <c r="L14" i="7"/>
  <c r="K14" i="7"/>
  <c r="J14" i="7"/>
  <c r="I14" i="7"/>
  <c r="E13" i="7"/>
  <c r="M13" i="7" s="1"/>
  <c r="D13" i="7"/>
  <c r="C13" i="7"/>
  <c r="B13" i="7"/>
  <c r="J12" i="7"/>
  <c r="H12" i="7"/>
  <c r="F12" i="7"/>
  <c r="E12" i="7"/>
  <c r="D12" i="7"/>
  <c r="C12" i="7"/>
  <c r="B12" i="7"/>
  <c r="J11" i="7"/>
  <c r="H11" i="7"/>
  <c r="F11" i="7"/>
  <c r="E11" i="7"/>
  <c r="D11" i="7"/>
  <c r="C11" i="7"/>
  <c r="B11" i="7"/>
  <c r="J10" i="7"/>
  <c r="H10" i="7"/>
  <c r="F10" i="7"/>
  <c r="E10" i="7"/>
  <c r="D10" i="7"/>
  <c r="C10" i="7"/>
  <c r="B10" i="7"/>
  <c r="J9" i="7"/>
  <c r="H9" i="7"/>
  <c r="F9" i="7"/>
  <c r="E9" i="7"/>
  <c r="D9" i="7"/>
  <c r="C9" i="7"/>
  <c r="B9" i="7"/>
  <c r="J8" i="7"/>
  <c r="H8" i="7"/>
  <c r="F8" i="7"/>
  <c r="E8" i="7"/>
  <c r="D8" i="7"/>
  <c r="C8" i="7"/>
  <c r="B8" i="7"/>
  <c r="J7" i="7"/>
  <c r="H7" i="7"/>
  <c r="F7" i="7"/>
  <c r="E7" i="7"/>
  <c r="D7" i="7"/>
  <c r="C7" i="7"/>
  <c r="B7" i="7"/>
  <c r="J6" i="7"/>
  <c r="H6" i="7"/>
  <c r="F6" i="7"/>
  <c r="E6" i="7"/>
  <c r="D6" i="7"/>
  <c r="C6" i="7"/>
  <c r="B6" i="7"/>
  <c r="J5" i="7"/>
  <c r="H5" i="7"/>
  <c r="F5" i="7"/>
  <c r="E5" i="7"/>
  <c r="D5" i="7"/>
  <c r="C5" i="7"/>
  <c r="B5" i="7"/>
  <c r="M17" i="2"/>
  <c r="B13" i="2"/>
  <c r="E13" i="2"/>
  <c r="A1" i="2"/>
  <c r="A1" i="16"/>
  <c r="A1" i="15"/>
  <c r="A1" i="14"/>
  <c r="A1" i="13"/>
  <c r="A1" i="11"/>
  <c r="A1" i="10"/>
  <c r="A1" i="7"/>
  <c r="F13" i="7" s="1"/>
  <c r="A1" i="6"/>
  <c r="F13" i="6" s="1"/>
  <c r="A1" i="5"/>
  <c r="F13" i="5" s="1"/>
  <c r="A1" i="4"/>
  <c r="F13" i="4" s="1"/>
  <c r="A1" i="3"/>
  <c r="F13" i="3" s="1"/>
  <c r="J20" i="2" l="1"/>
  <c r="F13" i="2"/>
  <c r="J13" i="2" s="1"/>
  <c r="J24" i="2" s="1"/>
  <c r="J26" i="2" s="1"/>
  <c r="M24" i="7"/>
  <c r="K24" i="7"/>
  <c r="M24" i="6"/>
  <c r="K24" i="6"/>
  <c r="M24" i="5"/>
  <c r="M24" i="4"/>
  <c r="M24" i="3"/>
  <c r="H26" i="3"/>
  <c r="H25" i="4" s="1"/>
  <c r="H26" i="4" s="1"/>
  <c r="H25" i="5" s="1"/>
  <c r="H26" i="5" s="1"/>
  <c r="H25" i="6" s="1"/>
  <c r="H26" i="6" s="1"/>
  <c r="H25" i="7" s="1"/>
  <c r="H26" i="7" s="1"/>
  <c r="K13" i="3"/>
  <c r="K24" i="3" s="1"/>
  <c r="K25" i="3" s="1"/>
  <c r="J13" i="3"/>
  <c r="L13" i="3"/>
  <c r="L24" i="3" s="1"/>
  <c r="L25" i="3" s="1"/>
  <c r="L4" i="4" s="1"/>
  <c r="K13" i="4"/>
  <c r="K24" i="4" s="1"/>
  <c r="J13" i="4"/>
  <c r="J24" i="4" s="1"/>
  <c r="L13" i="4"/>
  <c r="L24" i="4" s="1"/>
  <c r="J13" i="5"/>
  <c r="J24" i="5" s="1"/>
  <c r="L13" i="5"/>
  <c r="L24" i="5" s="1"/>
  <c r="K13" i="5"/>
  <c r="K24" i="5" s="1"/>
  <c r="K13" i="6"/>
  <c r="J13" i="6"/>
  <c r="J24" i="6" s="1"/>
  <c r="L13" i="6"/>
  <c r="L24" i="6" s="1"/>
  <c r="K13" i="7"/>
  <c r="J13" i="7"/>
  <c r="J24" i="7" s="1"/>
  <c r="L13" i="7"/>
  <c r="L24" i="7" s="1"/>
  <c r="L25" i="4" l="1"/>
  <c r="L4" i="5" s="1"/>
  <c r="L25" i="5" s="1"/>
  <c r="L4" i="6" s="1"/>
  <c r="L25" i="6" s="1"/>
  <c r="K26" i="3"/>
  <c r="K4" i="4"/>
  <c r="K25" i="4" s="1"/>
  <c r="M26" i="3"/>
  <c r="M25" i="3"/>
  <c r="M4" i="4" s="1"/>
  <c r="J24" i="3"/>
  <c r="G13" i="3"/>
  <c r="G14" i="3" s="1"/>
  <c r="G15" i="3" s="1"/>
  <c r="G16" i="3" s="1"/>
  <c r="G17" i="3" s="1"/>
  <c r="G18" i="3" s="1"/>
  <c r="G19" i="3" s="1"/>
  <c r="G20" i="3" s="1"/>
  <c r="E12" i="2"/>
  <c r="D13" i="2"/>
  <c r="D12" i="2"/>
  <c r="C13" i="2"/>
  <c r="C12" i="2"/>
  <c r="C5" i="2"/>
  <c r="F7" i="2"/>
  <c r="J7" i="2" s="1"/>
  <c r="D11" i="2"/>
  <c r="D10" i="2"/>
  <c r="D9" i="2"/>
  <c r="D8" i="2"/>
  <c r="D7" i="2"/>
  <c r="D6" i="2"/>
  <c r="D5" i="2"/>
  <c r="C11" i="2"/>
  <c r="C10" i="2"/>
  <c r="C9" i="2"/>
  <c r="C8" i="2"/>
  <c r="C7" i="2"/>
  <c r="C6" i="2"/>
  <c r="E6" i="2"/>
  <c r="E5" i="2"/>
  <c r="E11" i="2"/>
  <c r="E10" i="2"/>
  <c r="E9" i="2"/>
  <c r="E8" i="2"/>
  <c r="E7" i="2"/>
  <c r="L4" i="7" l="1"/>
  <c r="L25" i="7" s="1"/>
  <c r="L4" i="8"/>
  <c r="L25" i="8" s="1"/>
  <c r="M25" i="4"/>
  <c r="M4" i="5" s="1"/>
  <c r="M26" i="4"/>
  <c r="K4" i="5"/>
  <c r="K25" i="5" s="1"/>
  <c r="K4" i="6" s="1"/>
  <c r="K25" i="6" s="1"/>
  <c r="K26" i="4"/>
  <c r="K26" i="5" s="1"/>
  <c r="J26" i="3"/>
  <c r="J25" i="3"/>
  <c r="G26" i="3"/>
  <c r="G4" i="4" s="1"/>
  <c r="B5" i="2"/>
  <c r="J19" i="2"/>
  <c r="M19" i="2"/>
  <c r="F19" i="2"/>
  <c r="K19" i="2"/>
  <c r="K4" i="7" l="1"/>
  <c r="K4" i="8"/>
  <c r="K25" i="8" s="1"/>
  <c r="K26" i="8" s="1"/>
  <c r="J4" i="4"/>
  <c r="J25" i="4" s="1"/>
  <c r="J4" i="5" s="1"/>
  <c r="J25" i="5" s="1"/>
  <c r="J4" i="6" s="1"/>
  <c r="K26" i="6"/>
  <c r="M25" i="5"/>
  <c r="M4" i="6" s="1"/>
  <c r="M25" i="6" s="1"/>
  <c r="M26" i="5"/>
  <c r="M26" i="6" s="1"/>
  <c r="K25" i="7"/>
  <c r="K26" i="7" s="1"/>
  <c r="J26" i="4"/>
  <c r="L19" i="2"/>
  <c r="M18" i="2"/>
  <c r="M16" i="2"/>
  <c r="M15" i="2"/>
  <c r="M14" i="2"/>
  <c r="L18" i="2"/>
  <c r="L17" i="2"/>
  <c r="L16" i="2"/>
  <c r="L15" i="2"/>
  <c r="L14" i="2"/>
  <c r="K18" i="2"/>
  <c r="K17" i="2"/>
  <c r="K16" i="2"/>
  <c r="K15" i="2"/>
  <c r="K14" i="2"/>
  <c r="M13" i="2"/>
  <c r="M24" i="2" s="1"/>
  <c r="M26" i="2" s="1"/>
  <c r="L13" i="2"/>
  <c r="L24" i="2" s="1"/>
  <c r="L25" i="2" s="1"/>
  <c r="K13" i="2"/>
  <c r="K24" i="2" s="1"/>
  <c r="K25" i="2" s="1"/>
  <c r="I19" i="2"/>
  <c r="I18" i="2"/>
  <c r="I17" i="2"/>
  <c r="I16" i="2"/>
  <c r="I14" i="2"/>
  <c r="I15" i="2"/>
  <c r="J18" i="2"/>
  <c r="J17" i="2"/>
  <c r="J16" i="2"/>
  <c r="J15" i="2"/>
  <c r="J14" i="2"/>
  <c r="M4" i="7" l="1"/>
  <c r="M25" i="7" s="1"/>
  <c r="M4" i="8"/>
  <c r="J26" i="5"/>
  <c r="L20" i="2"/>
  <c r="M20" i="2"/>
  <c r="I20" i="2"/>
  <c r="K20" i="2"/>
  <c r="J6" i="2"/>
  <c r="J5" i="2"/>
  <c r="B12" i="2"/>
  <c r="B11" i="2"/>
  <c r="B10" i="2"/>
  <c r="B9" i="2"/>
  <c r="B8" i="2"/>
  <c r="B7" i="2"/>
  <c r="B6" i="2"/>
  <c r="F12" i="2"/>
  <c r="J12" i="2" s="1"/>
  <c r="F11" i="2"/>
  <c r="J11" i="2" s="1"/>
  <c r="F10" i="2"/>
  <c r="J10" i="2" s="1"/>
  <c r="F9" i="2"/>
  <c r="J9" i="2" s="1"/>
  <c r="F8" i="2"/>
  <c r="J8" i="2" s="1"/>
  <c r="M26" i="8" l="1"/>
  <c r="M25" i="8"/>
  <c r="M26" i="7"/>
  <c r="J26" i="6"/>
  <c r="J25" i="6"/>
  <c r="K26" i="2"/>
  <c r="H12" i="2"/>
  <c r="H11" i="2"/>
  <c r="H10" i="2"/>
  <c r="H9" i="2"/>
  <c r="H8" i="2"/>
  <c r="H7" i="2"/>
  <c r="F6" i="2"/>
  <c r="H6" i="2" s="1"/>
  <c r="F5" i="2"/>
  <c r="J4" i="7" l="1"/>
  <c r="J4" i="8"/>
  <c r="J26" i="7"/>
  <c r="J25" i="7"/>
  <c r="G5" i="2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6" i="2" s="1"/>
  <c r="H5" i="2"/>
  <c r="J25" i="8" l="1"/>
  <c r="J26" i="8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6" i="4" s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6" i="5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6" i="6" s="1"/>
  <c r="H26" i="2"/>
  <c r="G4" i="7" l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6" i="7" s="1"/>
  <c r="G4" i="8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6" i="8" s="1"/>
</calcChain>
</file>

<file path=xl/sharedStrings.xml><?xml version="1.0" encoding="utf-8"?>
<sst xmlns="http://schemas.openxmlformats.org/spreadsheetml/2006/main" count="289" uniqueCount="66">
  <si>
    <t>N° SAISIE</t>
  </si>
  <si>
    <t>JOURS MENS.</t>
  </si>
  <si>
    <t>JOURS TRIM.</t>
  </si>
  <si>
    <t>TIERS</t>
  </si>
  <si>
    <t>CATEGORIE</t>
  </si>
  <si>
    <t>MONTANT</t>
  </si>
  <si>
    <t>ARCO</t>
  </si>
  <si>
    <t>UNEO</t>
  </si>
  <si>
    <t>CRAM</t>
  </si>
  <si>
    <t>A.L.M.</t>
  </si>
  <si>
    <t>ENGIE</t>
  </si>
  <si>
    <t>RETRAITE</t>
  </si>
  <si>
    <t>DEPENSES</t>
  </si>
  <si>
    <t>C. PORT CHARGES</t>
  </si>
  <si>
    <t>C. PORT LOYER</t>
  </si>
  <si>
    <t xml:space="preserve"> </t>
  </si>
  <si>
    <t>RECETTES DIVERSES</t>
  </si>
  <si>
    <t>JOURS</t>
  </si>
  <si>
    <t>MODE</t>
  </si>
  <si>
    <t>PAIEMENT</t>
  </si>
  <si>
    <t>BANQUE POSTALE</t>
  </si>
  <si>
    <t>RECETTES</t>
  </si>
  <si>
    <t>C. PORT</t>
  </si>
  <si>
    <t>DEBIT/CREDIT</t>
  </si>
  <si>
    <t>SOLDE</t>
  </si>
  <si>
    <t>DIVERSES</t>
  </si>
  <si>
    <t>LOYER</t>
  </si>
  <si>
    <t>CHARGES</t>
  </si>
  <si>
    <t>REPORT</t>
  </si>
  <si>
    <t>SOUS TOTAL</t>
  </si>
  <si>
    <t>TOTAL</t>
  </si>
  <si>
    <t>Retrait</t>
  </si>
  <si>
    <t>TIP</t>
  </si>
  <si>
    <t>MUTUELLE</t>
  </si>
  <si>
    <t>EAUX</t>
  </si>
  <si>
    <t>Lutz</t>
  </si>
  <si>
    <t>Cheque</t>
  </si>
  <si>
    <t>Prel</t>
  </si>
  <si>
    <t>Vers</t>
  </si>
  <si>
    <t>Depot cheque</t>
  </si>
  <si>
    <t>Vir emis</t>
  </si>
  <si>
    <t>Vir recu</t>
  </si>
  <si>
    <t>T.P.</t>
  </si>
  <si>
    <t>ST CHRIST</t>
  </si>
  <si>
    <t>T.HABI</t>
  </si>
  <si>
    <t>T.FONC</t>
  </si>
  <si>
    <t>IMP.REV</t>
  </si>
  <si>
    <t>GAZ-ELEC</t>
  </si>
  <si>
    <t>ASS.VOIT</t>
  </si>
  <si>
    <t>DIVERS</t>
  </si>
  <si>
    <t>COMPTABILISATION</t>
  </si>
  <si>
    <t>MODE PAIEMENT</t>
  </si>
  <si>
    <t>TOTAL MOIS</t>
  </si>
  <si>
    <t>C. PORT D</t>
  </si>
  <si>
    <t>C. PORT C</t>
  </si>
  <si>
    <t>REC DIV</t>
  </si>
  <si>
    <t>Unico</t>
  </si>
  <si>
    <t>Geant</t>
  </si>
  <si>
    <t>Carrefour</t>
  </si>
  <si>
    <t>Marche Fermier</t>
  </si>
  <si>
    <t>Bontemps</t>
  </si>
  <si>
    <t>Amazon</t>
  </si>
  <si>
    <t>Dr Dupont</t>
  </si>
  <si>
    <t>Poste</t>
  </si>
  <si>
    <t>Carte</t>
  </si>
  <si>
    <t>L'échéance trimsertrielle est le 27 du premier mois de chaque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</si>
</sst>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2" xfId="1" applyFont="1" applyBorder="1"/>
    <xf numFmtId="43" fontId="0" fillId="0" borderId="1" xfId="1" applyFont="1" applyBorder="1"/>
    <xf numFmtId="43" fontId="2" fillId="0" borderId="2" xfId="1" applyFont="1" applyBorder="1"/>
    <xf numFmtId="0" fontId="2" fillId="0" borderId="2" xfId="0" applyFont="1" applyBorder="1"/>
    <xf numFmtId="0" fontId="0" fillId="0" borderId="18" xfId="0" applyBorder="1"/>
    <xf numFmtId="43" fontId="0" fillId="0" borderId="18" xfId="1" applyFont="1" applyBorder="1"/>
    <xf numFmtId="0" fontId="0" fillId="0" borderId="20" xfId="0" applyBorder="1"/>
    <xf numFmtId="43" fontId="0" fillId="0" borderId="20" xfId="1" applyFont="1" applyBorder="1"/>
    <xf numFmtId="0" fontId="0" fillId="0" borderId="7" xfId="0" applyBorder="1"/>
    <xf numFmtId="43" fontId="0" fillId="0" borderId="7" xfId="1" applyFont="1" applyBorder="1"/>
    <xf numFmtId="0" fontId="2" fillId="0" borderId="19" xfId="0" applyFont="1" applyBorder="1"/>
    <xf numFmtId="0" fontId="2" fillId="0" borderId="21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43" fontId="0" fillId="0" borderId="10" xfId="1" applyFont="1" applyBorder="1"/>
    <xf numFmtId="43" fontId="0" fillId="0" borderId="23" xfId="1" applyFont="1" applyBorder="1" applyAlignment="1"/>
    <xf numFmtId="43" fontId="0" fillId="0" borderId="22" xfId="1" applyFont="1" applyBorder="1"/>
    <xf numFmtId="43" fontId="0" fillId="0" borderId="15" xfId="1" applyFont="1" applyBorder="1" applyAlignment="1"/>
    <xf numFmtId="43" fontId="0" fillId="0" borderId="2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/>
    <xf numFmtId="43" fontId="2" fillId="0" borderId="7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0" fillId="0" borderId="18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0" xfId="0" applyNumberFormat="1"/>
    <xf numFmtId="14" fontId="0" fillId="0" borderId="18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4" xfId="0" applyFont="1" applyBorder="1"/>
    <xf numFmtId="0" fontId="0" fillId="0" borderId="19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/>
    <xf numFmtId="0" fontId="0" fillId="0" borderId="2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/>
    <xf numFmtId="43" fontId="0" fillId="0" borderId="4" xfId="1" applyFont="1" applyBorder="1"/>
    <xf numFmtId="0" fontId="0" fillId="0" borderId="1" xfId="0" applyBorder="1" applyProtection="1"/>
    <xf numFmtId="0" fontId="0" fillId="0" borderId="1" xfId="0" applyNumberFormat="1" applyBorder="1" applyAlignment="1" applyProtection="1">
      <alignment horizontal="center"/>
      <protection locked="0"/>
    </xf>
    <xf numFmtId="0" fontId="4" fillId="0" borderId="26" xfId="0" applyFont="1" applyBorder="1"/>
    <xf numFmtId="0" fontId="0" fillId="0" borderId="27" xfId="0" applyBorder="1"/>
    <xf numFmtId="0" fontId="0" fillId="0" borderId="28" xfId="0" applyBorder="1"/>
    <xf numFmtId="0" fontId="4" fillId="0" borderId="1" xfId="0" applyFont="1" applyBorder="1" applyAlignment="1">
      <alignment horizontal="center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Protection="1"/>
    <xf numFmtId="0" fontId="2" fillId="0" borderId="3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2"/>
  <sheetViews>
    <sheetView workbookViewId="0">
      <selection activeCell="B19" sqref="B19"/>
    </sheetView>
  </sheetViews>
  <sheetFormatPr baseColWidth="10" defaultRowHeight="15" x14ac:dyDescent="0.25"/>
  <cols>
    <col min="5" max="5" width="15.42578125" customWidth="1"/>
    <col min="6" max="6" width="20.5703125" customWidth="1"/>
    <col min="9" max="9" width="26.42578125" customWidth="1"/>
    <col min="10" max="10" width="21.85546875" customWidth="1"/>
    <col min="11" max="11" width="19.42578125" customWidth="1"/>
  </cols>
  <sheetData>
    <row r="1" spans="1:11" ht="19.5" thickBot="1" x14ac:dyDescent="0.35">
      <c r="I1" s="52" t="s">
        <v>50</v>
      </c>
      <c r="J1" s="62" t="s">
        <v>51</v>
      </c>
      <c r="K1" s="65" t="s">
        <v>3</v>
      </c>
    </row>
    <row r="2" spans="1:11" ht="15.75" thickBot="1" x14ac:dyDescent="0.3">
      <c r="A2" s="3" t="s">
        <v>0</v>
      </c>
      <c r="B2" s="4" t="s">
        <v>1</v>
      </c>
      <c r="C2" s="4" t="s">
        <v>2</v>
      </c>
      <c r="D2" s="4" t="s">
        <v>19</v>
      </c>
      <c r="E2" s="4" t="s">
        <v>3</v>
      </c>
      <c r="F2" s="4" t="s">
        <v>4</v>
      </c>
      <c r="G2" s="5" t="s">
        <v>5</v>
      </c>
      <c r="H2" s="6" t="s">
        <v>15</v>
      </c>
      <c r="I2" s="53" t="s">
        <v>53</v>
      </c>
      <c r="J2" s="63" t="s">
        <v>64</v>
      </c>
      <c r="K2" s="1" t="s">
        <v>56</v>
      </c>
    </row>
    <row r="3" spans="1:11" x14ac:dyDescent="0.25">
      <c r="A3" s="2">
        <v>1</v>
      </c>
      <c r="B3" s="2">
        <v>1</v>
      </c>
      <c r="C3" s="2"/>
      <c r="D3" t="s">
        <v>41</v>
      </c>
      <c r="E3" s="2" t="s">
        <v>6</v>
      </c>
      <c r="F3" s="2" t="s">
        <v>11</v>
      </c>
      <c r="G3" s="2">
        <v>750</v>
      </c>
      <c r="I3" s="54" t="s">
        <v>54</v>
      </c>
      <c r="J3" s="63" t="s">
        <v>36</v>
      </c>
      <c r="K3" s="1" t="s">
        <v>57</v>
      </c>
    </row>
    <row r="4" spans="1:11" x14ac:dyDescent="0.25">
      <c r="A4" s="1">
        <v>2</v>
      </c>
      <c r="B4" s="1">
        <v>5</v>
      </c>
      <c r="C4" s="1"/>
      <c r="D4" t="s">
        <v>37</v>
      </c>
      <c r="E4" s="1" t="s">
        <v>7</v>
      </c>
      <c r="F4" s="1" t="s">
        <v>33</v>
      </c>
      <c r="G4" s="1">
        <v>-100</v>
      </c>
      <c r="I4" s="55" t="s">
        <v>12</v>
      </c>
      <c r="J4" s="63" t="s">
        <v>37</v>
      </c>
      <c r="K4" s="1" t="s">
        <v>58</v>
      </c>
    </row>
    <row r="5" spans="1:11" x14ac:dyDescent="0.25">
      <c r="A5" s="1">
        <v>3</v>
      </c>
      <c r="B5" s="1">
        <v>10</v>
      </c>
      <c r="C5" s="1"/>
      <c r="D5" t="s">
        <v>41</v>
      </c>
      <c r="E5" s="1" t="s">
        <v>8</v>
      </c>
      <c r="F5" s="1" t="s">
        <v>11</v>
      </c>
      <c r="G5" s="1">
        <v>1200</v>
      </c>
      <c r="I5" s="55" t="s">
        <v>49</v>
      </c>
      <c r="J5" s="63" t="s">
        <v>40</v>
      </c>
      <c r="K5" s="1" t="s">
        <v>59</v>
      </c>
    </row>
    <row r="6" spans="1:11" x14ac:dyDescent="0.25">
      <c r="A6" s="1">
        <v>4</v>
      </c>
      <c r="B6" s="1">
        <v>10</v>
      </c>
      <c r="C6" s="1"/>
      <c r="D6" t="s">
        <v>37</v>
      </c>
      <c r="E6" s="1" t="s">
        <v>9</v>
      </c>
      <c r="F6" s="1" t="s">
        <v>34</v>
      </c>
      <c r="G6" s="1">
        <v>-40</v>
      </c>
      <c r="I6" s="55" t="s">
        <v>55</v>
      </c>
      <c r="J6" s="63" t="s">
        <v>31</v>
      </c>
      <c r="K6" s="1" t="s">
        <v>60</v>
      </c>
    </row>
    <row r="7" spans="1:11" x14ac:dyDescent="0.25">
      <c r="A7" s="1">
        <v>5</v>
      </c>
      <c r="B7" s="1">
        <v>15</v>
      </c>
      <c r="C7" s="1"/>
      <c r="D7" t="s">
        <v>37</v>
      </c>
      <c r="E7" s="1" t="s">
        <v>42</v>
      </c>
      <c r="F7" s="1" t="s">
        <v>44</v>
      </c>
      <c r="G7" s="1">
        <v>-100</v>
      </c>
      <c r="I7" s="55" t="s">
        <v>15</v>
      </c>
      <c r="J7" s="63" t="s">
        <v>32</v>
      </c>
      <c r="K7" s="1" t="s">
        <v>35</v>
      </c>
    </row>
    <row r="8" spans="1:11" x14ac:dyDescent="0.25">
      <c r="A8" s="1">
        <v>6</v>
      </c>
      <c r="B8" s="1">
        <v>15</v>
      </c>
      <c r="C8" s="1"/>
      <c r="D8" t="s">
        <v>37</v>
      </c>
      <c r="E8" s="1" t="s">
        <v>42</v>
      </c>
      <c r="F8" s="1" t="s">
        <v>45</v>
      </c>
      <c r="G8" s="1">
        <v>-110</v>
      </c>
      <c r="I8" s="55"/>
      <c r="J8" s="63" t="s">
        <v>38</v>
      </c>
      <c r="K8" s="1" t="s">
        <v>61</v>
      </c>
    </row>
    <row r="9" spans="1:11" x14ac:dyDescent="0.25">
      <c r="A9" s="1">
        <v>7</v>
      </c>
      <c r="B9" s="1">
        <v>15</v>
      </c>
      <c r="C9" s="1"/>
      <c r="D9" t="s">
        <v>37</v>
      </c>
      <c r="E9" s="1" t="s">
        <v>42</v>
      </c>
      <c r="F9" s="1" t="s">
        <v>46</v>
      </c>
      <c r="G9" s="1">
        <v>-350</v>
      </c>
      <c r="I9" s="55"/>
      <c r="J9" s="63" t="s">
        <v>39</v>
      </c>
      <c r="K9" s="1" t="s">
        <v>62</v>
      </c>
    </row>
    <row r="10" spans="1:11" x14ac:dyDescent="0.25">
      <c r="A10" s="1">
        <v>8</v>
      </c>
      <c r="B10" s="1">
        <v>20</v>
      </c>
      <c r="C10" s="1"/>
      <c r="D10" t="s">
        <v>37</v>
      </c>
      <c r="E10" s="1" t="s">
        <v>10</v>
      </c>
      <c r="F10" s="1" t="s">
        <v>47</v>
      </c>
      <c r="G10" s="1">
        <v>-120</v>
      </c>
      <c r="I10" s="55"/>
      <c r="J10" s="63" t="s">
        <v>41</v>
      </c>
      <c r="K10" s="1" t="s">
        <v>63</v>
      </c>
    </row>
    <row r="11" spans="1:11" x14ac:dyDescent="0.25">
      <c r="A11" s="1">
        <v>9</v>
      </c>
      <c r="B11" s="1" t="s">
        <v>15</v>
      </c>
      <c r="C11" s="1">
        <v>27</v>
      </c>
      <c r="D11" t="s">
        <v>37</v>
      </c>
      <c r="E11" s="1" t="s">
        <v>43</v>
      </c>
      <c r="F11" s="1" t="s">
        <v>48</v>
      </c>
      <c r="G11" s="1">
        <v>-95</v>
      </c>
      <c r="I11" s="55"/>
      <c r="J11" s="63"/>
      <c r="K11" s="1"/>
    </row>
    <row r="12" spans="1:11" ht="15.75" thickBot="1" x14ac:dyDescent="0.3">
      <c r="A12" s="1"/>
      <c r="B12" s="1"/>
      <c r="C12" s="1"/>
      <c r="D12" s="1"/>
      <c r="E12" s="1"/>
      <c r="F12" s="1"/>
      <c r="G12" s="1"/>
      <c r="I12" s="56"/>
      <c r="J12" s="64"/>
      <c r="K12" s="1"/>
    </row>
    <row r="13" spans="1:11" x14ac:dyDescent="0.25">
      <c r="A13" s="1"/>
      <c r="B13" s="1"/>
      <c r="C13" s="1"/>
      <c r="D13" s="1"/>
      <c r="E13" s="1"/>
      <c r="F13" s="1"/>
      <c r="G13" s="1"/>
    </row>
    <row r="14" spans="1:11" x14ac:dyDescent="0.25">
      <c r="A14" s="1"/>
      <c r="B14" s="1"/>
      <c r="C14" s="1"/>
      <c r="D14" s="1"/>
      <c r="E14" s="1"/>
      <c r="F14" s="1"/>
      <c r="G14" s="1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/>
      <c r="B16" s="1"/>
      <c r="C16" s="1"/>
      <c r="D16" s="1"/>
      <c r="E16" s="1"/>
      <c r="F16" s="1"/>
      <c r="G16" s="1"/>
    </row>
    <row r="18" spans="2:10" x14ac:dyDescent="0.25">
      <c r="B18" t="s">
        <v>65</v>
      </c>
    </row>
    <row r="22" spans="2:10" x14ac:dyDescent="0.25">
      <c r="J22" t="s">
        <v>15</v>
      </c>
    </row>
  </sheetData>
  <dataValidations count="1">
    <dataValidation type="list" allowBlank="1" showInputMessage="1" showErrorMessage="1" sqref="K11">
      <formula1>"$ks2:$k$11"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 ca="1">MID(CELL("filename",A1),FIND("]",CELL("filename",A1))+1,32)</f>
        <v>AOUT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 ca="1">MID(CELL("filename",A1),FIND("]",CELL("filename",A1))+1,32)</f>
        <v>SEPTEMBRE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 ca="1">MID(CELL("filename",A1),FIND("]",CELL("filename",A1))+1,32)</f>
        <v>OCTOBRE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 ca="1">MID(CELL("filename",A1),FIND("]",CELL("filename",A1))+1,32)</f>
        <v>NOVEMBRE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"/>
  <sheetViews>
    <sheetView workbookViewId="0"/>
  </sheetViews>
  <sheetFormatPr baseColWidth="10" defaultRowHeight="15" x14ac:dyDescent="0.25"/>
  <sheetData>
    <row r="1" spans="1:1" x14ac:dyDescent="0.25">
      <c r="A1" t="str">
        <f ca="1">MID(CELL("filename",A1),FIND("]",CELL("filename",A1))+1,32)</f>
        <v>DECEMBRE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N31"/>
  <sheetViews>
    <sheetView workbookViewId="0">
      <selection activeCell="F13" sqref="F13"/>
    </sheetView>
  </sheetViews>
  <sheetFormatPr baseColWidth="10" defaultRowHeight="15" x14ac:dyDescent="0.25"/>
  <cols>
    <col min="3" max="3" width="14.7109375" customWidth="1"/>
    <col min="4" max="4" width="16.42578125" customWidth="1"/>
    <col min="5" max="5" width="19.42578125" customWidth="1"/>
    <col min="6" max="6" width="12.5703125" customWidth="1"/>
    <col min="9" max="9" width="11.42578125" style="38"/>
    <col min="11" max="12" width="11.42578125" style="37"/>
    <col min="13" max="13" width="14.5703125" style="37" customWidth="1"/>
  </cols>
  <sheetData>
    <row r="1" spans="1:13" ht="15.75" thickBot="1" x14ac:dyDescent="0.3">
      <c r="A1" t="str">
        <f ca="1">MID(CELL("filename",A1),FIND("]",CELL("filename",A1))+1,32)</f>
        <v>MODELE</v>
      </c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71" t="s">
        <v>20</v>
      </c>
      <c r="G2" s="72"/>
      <c r="H2" s="71" t="s">
        <v>21</v>
      </c>
      <c r="I2" s="72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v>7500</v>
      </c>
      <c r="H4" s="14"/>
      <c r="I4" s="14"/>
      <c r="J4" s="34"/>
      <c r="K4" s="34"/>
      <c r="L4" s="34"/>
      <c r="M4" s="34"/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>SUM(G4)+SUM(F5)</f>
        <v>8250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si="1">SUM(G5)+SUM(F6)</f>
        <v>9450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si="1"/>
        <v>9350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si="1"/>
        <v>9310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si="1"/>
        <v>9210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si="1"/>
        <v>9100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si="1"/>
        <v>8750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si="1"/>
        <v>8630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>
        <f ca="1">IF(AND($A13=9,$E13="ASS.VOIT",OR($A$1="modele",$A$1="avril",$A$1="juillet",$A$1="octobre")),ECHEANCIER!$G$11,"")</f>
        <v>-95</v>
      </c>
      <c r="G13" s="15">
        <f t="shared" ca="1" si="1"/>
        <v>8535</v>
      </c>
      <c r="H13" s="15"/>
      <c r="I13" s="15"/>
      <c r="J13" s="15">
        <f t="shared" ca="1" si="2"/>
        <v>-95</v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>
        <v>10</v>
      </c>
      <c r="B14" s="26">
        <v>25</v>
      </c>
      <c r="C14" s="1"/>
      <c r="D14" s="1" t="s">
        <v>58</v>
      </c>
      <c r="E14" s="1" t="s">
        <v>16</v>
      </c>
      <c r="F14" s="15">
        <v>40</v>
      </c>
      <c r="G14" s="15">
        <f t="shared" ca="1" si="1"/>
        <v>8575</v>
      </c>
      <c r="H14" s="15"/>
      <c r="I14" s="38">
        <f>IF($E14="RECETTES DIVERSES",$F14,0)</f>
        <v>40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>
        <v>11</v>
      </c>
      <c r="B15" s="26">
        <v>26</v>
      </c>
      <c r="C15" s="1"/>
      <c r="D15" s="1" t="s">
        <v>35</v>
      </c>
      <c r="E15" s="1" t="s">
        <v>13</v>
      </c>
      <c r="F15" s="15">
        <v>-135</v>
      </c>
      <c r="G15" s="15">
        <f t="shared" ca="1" si="1"/>
        <v>8440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-135</v>
      </c>
      <c r="M15" s="35">
        <f t="shared" si="6"/>
        <v>0</v>
      </c>
    </row>
    <row r="16" spans="1:13" x14ac:dyDescent="0.25">
      <c r="A16" s="26">
        <v>12</v>
      </c>
      <c r="B16" s="26">
        <v>26</v>
      </c>
      <c r="C16" s="1"/>
      <c r="D16" s="1" t="s">
        <v>35</v>
      </c>
      <c r="E16" s="1" t="s">
        <v>14</v>
      </c>
      <c r="F16" s="15">
        <v>650</v>
      </c>
      <c r="G16" s="15">
        <f t="shared" ca="1" si="1"/>
        <v>9090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650</v>
      </c>
      <c r="L16" s="35">
        <f t="shared" si="5"/>
        <v>0</v>
      </c>
      <c r="M16" s="35">
        <f t="shared" si="6"/>
        <v>0</v>
      </c>
    </row>
    <row r="17" spans="1:14" x14ac:dyDescent="0.25">
      <c r="A17" s="26">
        <v>13</v>
      </c>
      <c r="B17" s="26">
        <v>29</v>
      </c>
      <c r="C17" s="1"/>
      <c r="D17" s="1" t="s">
        <v>63</v>
      </c>
      <c r="E17" s="1" t="s">
        <v>49</v>
      </c>
      <c r="F17" s="15">
        <v>-500</v>
      </c>
      <c r="G17" s="15">
        <f t="shared" ca="1" si="1"/>
        <v>8590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-500</v>
      </c>
    </row>
    <row r="18" spans="1:14" x14ac:dyDescent="0.25">
      <c r="A18" s="26" t="s">
        <v>15</v>
      </c>
      <c r="B18" s="26"/>
      <c r="C18" s="1"/>
      <c r="D18" s="1"/>
      <c r="E18" s="1"/>
      <c r="F18" s="15"/>
      <c r="G18" s="15">
        <f ca="1">SUM(G17)+SUM(F18)</f>
        <v>8590</v>
      </c>
      <c r="H18" s="15"/>
      <c r="I18" s="15">
        <f t="shared" si="7"/>
        <v>0</v>
      </c>
      <c r="J18" s="35">
        <f t="shared" si="3"/>
        <v>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8590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8590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40</v>
      </c>
      <c r="J24" s="59">
        <f t="shared" ref="J24:M24" ca="1" si="9">SUM(J5:J23)</f>
        <v>-915</v>
      </c>
      <c r="K24" s="59">
        <f t="shared" si="9"/>
        <v>650</v>
      </c>
      <c r="L24" s="59">
        <f t="shared" si="9"/>
        <v>-135</v>
      </c>
      <c r="M24" s="59">
        <f t="shared" si="9"/>
        <v>-500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1950</v>
      </c>
      <c r="I25" s="32">
        <f>I24+I4</f>
        <v>40</v>
      </c>
      <c r="J25" s="32"/>
      <c r="K25" s="32">
        <f t="shared" ref="K25:L25" si="10">K24+K4</f>
        <v>650</v>
      </c>
      <c r="L25" s="32">
        <f t="shared" si="10"/>
        <v>-135</v>
      </c>
      <c r="M25" s="32"/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8590</v>
      </c>
      <c r="H26" s="31">
        <f>SUM(H25:I25)</f>
        <v>1990</v>
      </c>
      <c r="I26" s="33"/>
      <c r="J26" s="32">
        <f ca="1">J24+J4</f>
        <v>-915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30" spans="1:14" x14ac:dyDescent="0.25">
      <c r="E30" s="29"/>
    </row>
    <row r="31" spans="1:14" x14ac:dyDescent="0.25">
      <c r="I31" s="37"/>
    </row>
  </sheetData>
  <dataConsolidate/>
  <mergeCells count="2">
    <mergeCell ref="F2:G2"/>
    <mergeCell ref="H2:I2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ECHEANCIER!$J$2:$J$10</xm:f>
          </x14:formula1>
          <xm:sqref>C5:C24</xm:sqref>
        </x14:dataValidation>
        <x14:dataValidation type="list" allowBlank="1" showInputMessage="1" showErrorMessage="1">
          <x14:formula1>
            <xm:f>ECHEANCIER!$K$2:$K$10</xm:f>
          </x14:formula1>
          <xm:sqref>D14:D23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N27"/>
  <sheetViews>
    <sheetView workbookViewId="0">
      <selection activeCell="F14" sqref="F14"/>
    </sheetView>
  </sheetViews>
  <sheetFormatPr baseColWidth="10" defaultRowHeight="15" x14ac:dyDescent="0.25"/>
  <cols>
    <col min="13" max="13" width="14.42578125" customWidth="1"/>
  </cols>
  <sheetData>
    <row r="1" spans="1:13" ht="15.75" thickBot="1" x14ac:dyDescent="0.3">
      <c r="A1" t="str">
        <f ca="1">MID(CELL("filename",A1),FIND("]",CELL("filename",A1))+1,32)</f>
        <v>JANVIER</v>
      </c>
      <c r="I1" s="38"/>
      <c r="K1" s="37"/>
      <c r="L1" s="37"/>
      <c r="M1" s="37"/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50" t="s">
        <v>20</v>
      </c>
      <c r="G2" s="51"/>
      <c r="H2" s="50" t="s">
        <v>21</v>
      </c>
      <c r="I2" s="51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v>7500</v>
      </c>
      <c r="H4" s="14"/>
      <c r="I4" s="14"/>
      <c r="J4" s="34"/>
      <c r="K4" s="34"/>
      <c r="L4" s="34"/>
      <c r="M4" s="34"/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>SUM(G4)+SUM(F5)</f>
        <v>8250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si="1">SUM(G5)+SUM(F6)</f>
        <v>9450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si="1"/>
        <v>9350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si="1"/>
        <v>9310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si="1"/>
        <v>9210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si="1"/>
        <v>9100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si="1"/>
        <v>8750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si="1"/>
        <v>8630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>
        <f ca="1">IF(AND($A13=9,$E13="ASS.VOIT",OR($A$1="modele",$A$1="janvier",$A$1="avril",$A$1="juillet",$A$1="octobre")),ECHEANCIER!$G$11,"")</f>
        <v>-95</v>
      </c>
      <c r="G13" s="15">
        <f t="shared" ca="1" si="1"/>
        <v>8535</v>
      </c>
      <c r="H13" s="15"/>
      <c r="I13" s="15"/>
      <c r="J13" s="15">
        <f t="shared" ca="1" si="2"/>
        <v>-95</v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>
        <v>10</v>
      </c>
      <c r="B14" s="26">
        <v>25</v>
      </c>
      <c r="C14" s="1" t="s">
        <v>41</v>
      </c>
      <c r="D14" s="1" t="s">
        <v>58</v>
      </c>
      <c r="E14" s="1" t="s">
        <v>16</v>
      </c>
      <c r="F14" s="15">
        <v>40</v>
      </c>
      <c r="G14" s="15">
        <f t="shared" ca="1" si="1"/>
        <v>8575</v>
      </c>
      <c r="H14" s="15"/>
      <c r="I14" s="38">
        <f>IF($E14="RECETTES DIVERSES",$F14,0)</f>
        <v>40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>
        <v>11</v>
      </c>
      <c r="B15" s="26">
        <v>26</v>
      </c>
      <c r="C15" s="1" t="s">
        <v>36</v>
      </c>
      <c r="D15" s="1" t="s">
        <v>35</v>
      </c>
      <c r="E15" s="1" t="s">
        <v>13</v>
      </c>
      <c r="F15" s="15">
        <v>-135</v>
      </c>
      <c r="G15" s="15">
        <f t="shared" ca="1" si="1"/>
        <v>8440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-135</v>
      </c>
      <c r="M15" s="35">
        <f t="shared" si="6"/>
        <v>0</v>
      </c>
    </row>
    <row r="16" spans="1:13" x14ac:dyDescent="0.25">
      <c r="A16" s="26">
        <v>12</v>
      </c>
      <c r="B16" s="26">
        <v>26</v>
      </c>
      <c r="C16" s="1" t="s">
        <v>41</v>
      </c>
      <c r="D16" s="1" t="s">
        <v>35</v>
      </c>
      <c r="E16" s="1" t="s">
        <v>14</v>
      </c>
      <c r="F16" s="15">
        <v>650</v>
      </c>
      <c r="G16" s="15">
        <f t="shared" ca="1" si="1"/>
        <v>9090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650</v>
      </c>
      <c r="L16" s="35">
        <f t="shared" si="5"/>
        <v>0</v>
      </c>
      <c r="M16" s="35">
        <f t="shared" si="6"/>
        <v>0</v>
      </c>
    </row>
    <row r="17" spans="1:14" x14ac:dyDescent="0.25">
      <c r="A17" s="26">
        <v>13</v>
      </c>
      <c r="B17" s="26">
        <v>29</v>
      </c>
      <c r="C17" s="1" t="s">
        <v>31</v>
      </c>
      <c r="D17" s="1" t="s">
        <v>63</v>
      </c>
      <c r="E17" s="1" t="s">
        <v>49</v>
      </c>
      <c r="F17" s="15">
        <v>-500</v>
      </c>
      <c r="G17" s="15">
        <f t="shared" ca="1" si="1"/>
        <v>8590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-500</v>
      </c>
    </row>
    <row r="18" spans="1:14" x14ac:dyDescent="0.25">
      <c r="A18" s="26">
        <v>14</v>
      </c>
      <c r="B18" s="26">
        <v>30</v>
      </c>
      <c r="C18" s="1" t="s">
        <v>64</v>
      </c>
      <c r="D18" s="1" t="s">
        <v>60</v>
      </c>
      <c r="E18" s="1" t="s">
        <v>12</v>
      </c>
      <c r="F18" s="15">
        <v>90</v>
      </c>
      <c r="G18" s="15">
        <f ca="1">SUM(G17)+SUM(F18)</f>
        <v>8680</v>
      </c>
      <c r="H18" s="15"/>
      <c r="I18" s="15">
        <f t="shared" si="7"/>
        <v>0</v>
      </c>
      <c r="J18" s="35">
        <f t="shared" si="3"/>
        <v>90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8680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8680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40</v>
      </c>
      <c r="J24" s="59">
        <f t="shared" ref="J24:M24" ca="1" si="9">SUM(J5:J23)</f>
        <v>-825</v>
      </c>
      <c r="K24" s="59">
        <f t="shared" si="9"/>
        <v>650</v>
      </c>
      <c r="L24" s="59">
        <f t="shared" si="9"/>
        <v>-135</v>
      </c>
      <c r="M24" s="59">
        <f t="shared" si="9"/>
        <v>-500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1950</v>
      </c>
      <c r="I25" s="32">
        <f>I24+I4</f>
        <v>40</v>
      </c>
      <c r="J25" s="32">
        <f ca="1">J24+J4</f>
        <v>-825</v>
      </c>
      <c r="K25" s="32">
        <f t="shared" ref="K25:L25" si="10">K24+K4</f>
        <v>650</v>
      </c>
      <c r="L25" s="32">
        <f t="shared" si="10"/>
        <v>-135</v>
      </c>
      <c r="M25" s="32">
        <f>M24+M4</f>
        <v>-500</v>
      </c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8680</v>
      </c>
      <c r="H26" s="31">
        <f>SUM(H25:I25)</f>
        <v>1990</v>
      </c>
      <c r="I26" s="33"/>
      <c r="J26" s="32">
        <f ca="1">J24+J4</f>
        <v>-825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27" spans="1:14" x14ac:dyDescent="0.25">
      <c r="I27" s="38"/>
      <c r="K27" s="37"/>
      <c r="L27" s="37"/>
      <c r="M27" s="3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ECHEANCIER!$J$2:$J$10</xm:f>
          </x14:formula1>
          <xm:sqref>C5:C24</xm:sqref>
        </x14:dataValidation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ECHEANCIER!$K$2:$K$10</xm:f>
          </x14:formula1>
          <xm:sqref>D14:D23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27"/>
  <sheetViews>
    <sheetView topLeftCell="A9" workbookViewId="0">
      <selection activeCell="F13" sqref="F13"/>
    </sheetView>
  </sheetViews>
  <sheetFormatPr baseColWidth="10" defaultRowHeight="15" x14ac:dyDescent="0.25"/>
  <cols>
    <col min="7" max="7" width="12.5703125" customWidth="1"/>
  </cols>
  <sheetData>
    <row r="1" spans="1:13" ht="15.75" thickBot="1" x14ac:dyDescent="0.3">
      <c r="A1" t="str">
        <f ca="1">MID(CELL("filename",A1),FIND("]",CELL("filename",A1))+1,32)</f>
        <v>FEVRIER</v>
      </c>
      <c r="I1" s="38"/>
      <c r="K1" s="37"/>
      <c r="L1" s="37"/>
      <c r="M1" s="37"/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50" t="s">
        <v>20</v>
      </c>
      <c r="G2" s="51"/>
      <c r="H2" s="50" t="s">
        <v>21</v>
      </c>
      <c r="I2" s="51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f ca="1">JANVIER!G26</f>
        <v>8680</v>
      </c>
      <c r="H4" s="16">
        <f>JANVIER!H25</f>
        <v>1950</v>
      </c>
      <c r="I4" s="16">
        <f>JANVIER!I25</f>
        <v>40</v>
      </c>
      <c r="J4" s="16">
        <f ca="1">JANVIER!J25</f>
        <v>-825</v>
      </c>
      <c r="K4" s="16">
        <f>JANVIER!K25</f>
        <v>650</v>
      </c>
      <c r="L4" s="16">
        <f>JANVIER!L25</f>
        <v>-135</v>
      </c>
      <c r="M4" s="16">
        <f>JANVIER!M25</f>
        <v>-500</v>
      </c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 ca="1">SUM(G4)+SUM(F5)</f>
        <v>9430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ca="1" si="1">SUM(G5)+SUM(F6)</f>
        <v>10630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ca="1" si="1"/>
        <v>10530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ca="1" si="1"/>
        <v>10490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ca="1" si="1"/>
        <v>10390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ca="1" si="1"/>
        <v>10280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ca="1" si="1"/>
        <v>9930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ca="1" si="1"/>
        <v>9810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 t="str">
        <f ca="1">IF(AND($A13=9,$E13="ASS.VOIT",OR($A$1="janvier",$A$1="avril",$A$1="juillet",$A$1="octobre")),ECHEANCIER!$G$11,"")</f>
        <v/>
      </c>
      <c r="G13" s="15">
        <f t="shared" ca="1" si="1"/>
        <v>9810</v>
      </c>
      <c r="H13" s="15"/>
      <c r="I13" s="15"/>
      <c r="J13" s="15" t="str">
        <f t="shared" ca="1" si="2"/>
        <v/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/>
      <c r="B14" s="26"/>
      <c r="C14" s="1"/>
      <c r="D14" s="1"/>
      <c r="E14" s="1"/>
      <c r="F14" s="15"/>
      <c r="G14" s="15">
        <f t="shared" ca="1" si="1"/>
        <v>9810</v>
      </c>
      <c r="H14" s="15"/>
      <c r="I14" s="38">
        <f>IF($E14="RECETTES DIVERSES",$F14,0)</f>
        <v>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/>
      <c r="B15" s="26"/>
      <c r="C15" s="1"/>
      <c r="D15" s="1"/>
      <c r="E15" s="1"/>
      <c r="F15" s="15"/>
      <c r="G15" s="15">
        <f t="shared" ca="1" si="1"/>
        <v>9810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0</v>
      </c>
      <c r="M15" s="35">
        <f t="shared" si="6"/>
        <v>0</v>
      </c>
    </row>
    <row r="16" spans="1:13" x14ac:dyDescent="0.25">
      <c r="A16" s="26"/>
      <c r="B16" s="26"/>
      <c r="C16" s="1"/>
      <c r="D16" s="1"/>
      <c r="E16" s="1"/>
      <c r="F16" s="15"/>
      <c r="G16" s="15">
        <f t="shared" ca="1" si="1"/>
        <v>9810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0</v>
      </c>
      <c r="L16" s="35">
        <f t="shared" si="5"/>
        <v>0</v>
      </c>
      <c r="M16" s="35">
        <f t="shared" si="6"/>
        <v>0</v>
      </c>
    </row>
    <row r="17" spans="1:14" x14ac:dyDescent="0.25">
      <c r="A17" s="26"/>
      <c r="B17" s="26"/>
      <c r="C17" s="1"/>
      <c r="D17" s="1"/>
      <c r="E17" s="1"/>
      <c r="F17" s="15"/>
      <c r="G17" s="15">
        <f t="shared" ca="1" si="1"/>
        <v>9810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0</v>
      </c>
    </row>
    <row r="18" spans="1:14" x14ac:dyDescent="0.25">
      <c r="A18" s="26" t="s">
        <v>15</v>
      </c>
      <c r="B18" s="26"/>
      <c r="C18" s="1"/>
      <c r="D18" s="1"/>
      <c r="E18" s="1"/>
      <c r="F18" s="15"/>
      <c r="G18" s="15">
        <f ca="1">SUM(G17)+SUM(F18)</f>
        <v>9810</v>
      </c>
      <c r="H18" s="15"/>
      <c r="I18" s="15">
        <f t="shared" si="7"/>
        <v>0</v>
      </c>
      <c r="J18" s="35">
        <f t="shared" si="3"/>
        <v>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9810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9810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0</v>
      </c>
      <c r="J24" s="59">
        <f t="shared" ref="J24:M24" ca="1" si="9">SUM(J5:J23)</f>
        <v>-820</v>
      </c>
      <c r="K24" s="59">
        <f t="shared" si="9"/>
        <v>0</v>
      </c>
      <c r="L24" s="59">
        <f t="shared" si="9"/>
        <v>0</v>
      </c>
      <c r="M24" s="59">
        <f t="shared" si="9"/>
        <v>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3900</v>
      </c>
      <c r="I25" s="32">
        <f>I24+I4</f>
        <v>40</v>
      </c>
      <c r="J25" s="32">
        <f ca="1">J24+J4</f>
        <v>-1645</v>
      </c>
      <c r="K25" s="32">
        <f t="shared" ref="K25:L25" si="10">K24+K4</f>
        <v>650</v>
      </c>
      <c r="L25" s="32">
        <f t="shared" si="10"/>
        <v>-135</v>
      </c>
      <c r="M25" s="32">
        <f>M24+M4</f>
        <v>-500</v>
      </c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9810</v>
      </c>
      <c r="H26" s="31">
        <f>SUM(H25:I25)</f>
        <v>3940</v>
      </c>
      <c r="I26" s="33"/>
      <c r="J26" s="32">
        <f ca="1">J24+J4</f>
        <v>-1645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27" spans="1:14" x14ac:dyDescent="0.25">
      <c r="I27" s="38"/>
      <c r="K27" s="37"/>
      <c r="L27" s="37"/>
      <c r="M27" s="3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ECHEANCIER!$J$2:$J$10</xm:f>
          </x14:formula1>
          <xm:sqref>C5:C24</xm:sqref>
        </x14:dataValidation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ECHEANCIER!$K$2:$K$10</xm:f>
          </x14:formula1>
          <xm:sqref>D14:D23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27"/>
  <sheetViews>
    <sheetView workbookViewId="0">
      <selection activeCell="F13" sqref="F13"/>
    </sheetView>
  </sheetViews>
  <sheetFormatPr baseColWidth="10" defaultRowHeight="15" x14ac:dyDescent="0.25"/>
  <cols>
    <col min="7" max="7" width="12.28515625" customWidth="1"/>
  </cols>
  <sheetData>
    <row r="1" spans="1:13" ht="15.75" thickBot="1" x14ac:dyDescent="0.3">
      <c r="A1" t="str">
        <f ca="1">MID(CELL("filename",A1),FIND("]",CELL("filename",A1))+1,32)</f>
        <v>MARS</v>
      </c>
      <c r="I1" s="38"/>
      <c r="K1" s="37"/>
      <c r="L1" s="37"/>
      <c r="M1" s="37"/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50" t="s">
        <v>20</v>
      </c>
      <c r="G2" s="51"/>
      <c r="H2" s="50" t="s">
        <v>21</v>
      </c>
      <c r="I2" s="51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f ca="1">FEVRIER!G26</f>
        <v>9810</v>
      </c>
      <c r="H4" s="16">
        <f>FEVRIER!H25</f>
        <v>3900</v>
      </c>
      <c r="I4" s="16">
        <f>FEVRIER!I25</f>
        <v>40</v>
      </c>
      <c r="J4" s="16">
        <f ca="1">FEVRIER!J25</f>
        <v>-1645</v>
      </c>
      <c r="K4" s="16">
        <f>FEVRIER!K25</f>
        <v>650</v>
      </c>
      <c r="L4" s="16">
        <f>FEVRIER!L25</f>
        <v>-135</v>
      </c>
      <c r="M4" s="16">
        <f>FEVRIER!M25</f>
        <v>-500</v>
      </c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 ca="1">SUM(G4)+SUM(F5)</f>
        <v>10560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ca="1" si="1">SUM(G5)+SUM(F6)</f>
        <v>11760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ca="1" si="1"/>
        <v>11660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ca="1" si="1"/>
        <v>11620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ca="1" si="1"/>
        <v>11520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ca="1" si="1"/>
        <v>11410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ca="1" si="1"/>
        <v>11060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ca="1" si="1"/>
        <v>10940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 t="str">
        <f ca="1">IF(AND($A13=9,$E13="ASS.VOIT",OR($A$1="janvier",$A$1="avril",$A$1="juillet",$A$1="octobre")),ECHEANCIER!$G$11,"")</f>
        <v/>
      </c>
      <c r="G13" s="15">
        <f t="shared" ca="1" si="1"/>
        <v>10940</v>
      </c>
      <c r="H13" s="15"/>
      <c r="I13" s="15"/>
      <c r="J13" s="15" t="str">
        <f t="shared" ca="1" si="2"/>
        <v/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/>
      <c r="B14" s="26"/>
      <c r="C14" s="1"/>
      <c r="D14" s="1"/>
      <c r="E14" s="1"/>
      <c r="F14" s="15"/>
      <c r="G14" s="15">
        <f t="shared" ca="1" si="1"/>
        <v>10940</v>
      </c>
      <c r="H14" s="15"/>
      <c r="I14" s="38">
        <f>IF($E14="RECETTES DIVERSES",$F14,0)</f>
        <v>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/>
      <c r="B15" s="26"/>
      <c r="C15" s="1"/>
      <c r="D15" s="1"/>
      <c r="E15" s="1"/>
      <c r="F15" s="15"/>
      <c r="G15" s="15">
        <f t="shared" ca="1" si="1"/>
        <v>10940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0</v>
      </c>
      <c r="M15" s="35">
        <f t="shared" si="6"/>
        <v>0</v>
      </c>
    </row>
    <row r="16" spans="1:13" x14ac:dyDescent="0.25">
      <c r="A16" s="26"/>
      <c r="B16" s="26"/>
      <c r="C16" s="1"/>
      <c r="D16" s="1"/>
      <c r="E16" s="1"/>
      <c r="F16" s="15"/>
      <c r="G16" s="15">
        <f t="shared" ca="1" si="1"/>
        <v>10940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0</v>
      </c>
      <c r="L16" s="35">
        <f t="shared" si="5"/>
        <v>0</v>
      </c>
      <c r="M16" s="35">
        <f t="shared" si="6"/>
        <v>0</v>
      </c>
    </row>
    <row r="17" spans="1:14" x14ac:dyDescent="0.25">
      <c r="A17" s="26"/>
      <c r="B17" s="26"/>
      <c r="C17" s="1"/>
      <c r="D17" s="1"/>
      <c r="E17" s="1"/>
      <c r="F17" s="15"/>
      <c r="G17" s="15">
        <f t="shared" ca="1" si="1"/>
        <v>10940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0</v>
      </c>
    </row>
    <row r="18" spans="1:14" x14ac:dyDescent="0.25">
      <c r="A18" s="26"/>
      <c r="B18" s="26"/>
      <c r="C18" s="1"/>
      <c r="D18" s="1"/>
      <c r="E18" s="1"/>
      <c r="F18" s="15"/>
      <c r="G18" s="15">
        <f ca="1">SUM(G17)+SUM(F18)</f>
        <v>10940</v>
      </c>
      <c r="H18" s="15"/>
      <c r="I18" s="15">
        <f t="shared" si="7"/>
        <v>0</v>
      </c>
      <c r="J18" s="35">
        <f t="shared" si="3"/>
        <v>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10940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10940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0</v>
      </c>
      <c r="J24" s="59">
        <f t="shared" ref="J24:M24" ca="1" si="9">SUM(J5:J23)</f>
        <v>-820</v>
      </c>
      <c r="K24" s="59">
        <f t="shared" si="9"/>
        <v>0</v>
      </c>
      <c r="L24" s="59">
        <f t="shared" si="9"/>
        <v>0</v>
      </c>
      <c r="M24" s="59">
        <f t="shared" si="9"/>
        <v>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5850</v>
      </c>
      <c r="I25" s="32">
        <f>I24+I4</f>
        <v>40</v>
      </c>
      <c r="J25" s="32">
        <f ca="1">J24+J4</f>
        <v>-2465</v>
      </c>
      <c r="K25" s="32">
        <f t="shared" ref="K25:L25" si="10">K24+K4</f>
        <v>650</v>
      </c>
      <c r="L25" s="32">
        <f t="shared" si="10"/>
        <v>-135</v>
      </c>
      <c r="M25" s="32">
        <f>M24+M4</f>
        <v>-500</v>
      </c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10940</v>
      </c>
      <c r="H26" s="31">
        <f>SUM(H25:I25)</f>
        <v>5890</v>
      </c>
      <c r="I26" s="33"/>
      <c r="J26" s="32">
        <f ca="1">J24+J4</f>
        <v>-2465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27" spans="1:14" x14ac:dyDescent="0.25">
      <c r="I27" s="38"/>
      <c r="K27" s="37"/>
      <c r="L27" s="37"/>
      <c r="M27" s="3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ECHEANCIER!$J$2:$J$10</xm:f>
          </x14:formula1>
          <xm:sqref>C5:C24</xm:sqref>
        </x14:dataValidation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ECHEANCIER!$K$2:$K$10</xm:f>
          </x14:formula1>
          <xm:sqref>D14:D23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27"/>
  <sheetViews>
    <sheetView workbookViewId="0">
      <selection activeCell="F13" sqref="F13"/>
    </sheetView>
  </sheetViews>
  <sheetFormatPr baseColWidth="10" defaultRowHeight="15" x14ac:dyDescent="0.25"/>
  <cols>
    <col min="7" max="7" width="11.85546875" bestFit="1" customWidth="1"/>
  </cols>
  <sheetData>
    <row r="1" spans="1:13" ht="15.75" thickBot="1" x14ac:dyDescent="0.3">
      <c r="A1" t="str">
        <f ca="1">MID(CELL("filename",A1),FIND("]",CELL("filename",A1))+1,32)</f>
        <v>AVRIL</v>
      </c>
      <c r="I1" s="38"/>
      <c r="K1" s="37"/>
      <c r="L1" s="37"/>
      <c r="M1" s="37"/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50" t="s">
        <v>20</v>
      </c>
      <c r="G2" s="51"/>
      <c r="H2" s="50" t="s">
        <v>21</v>
      </c>
      <c r="I2" s="51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f ca="1">MARS!G26</f>
        <v>10940</v>
      </c>
      <c r="H4" s="16">
        <f>MARS!H25</f>
        <v>5850</v>
      </c>
      <c r="I4" s="16">
        <f>MARS!I25</f>
        <v>40</v>
      </c>
      <c r="J4" s="16">
        <f ca="1">MARS!J25</f>
        <v>-2465</v>
      </c>
      <c r="K4" s="16">
        <f>MARS!K25</f>
        <v>650</v>
      </c>
      <c r="L4" s="16">
        <f>MARS!L25</f>
        <v>-135</v>
      </c>
      <c r="M4" s="16">
        <f>MARS!M25</f>
        <v>-500</v>
      </c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 ca="1">SUM(G4)+SUM(F5)</f>
        <v>11690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ca="1" si="1">SUM(G5)+SUM(F6)</f>
        <v>12890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ca="1" si="1"/>
        <v>12790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ca="1" si="1"/>
        <v>12750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ca="1" si="1"/>
        <v>12650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ca="1" si="1"/>
        <v>12540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ca="1" si="1"/>
        <v>12190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ca="1" si="1"/>
        <v>12070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>
        <f ca="1">IF(AND($A13=9,$E13="ASS.VOIT",OR($A$1="janvier",$A$1="avril",$A$1="juillet",$A$1="octobre")),ECHEANCIER!$G$11,"")</f>
        <v>-95</v>
      </c>
      <c r="G13" s="15">
        <f t="shared" ca="1" si="1"/>
        <v>11975</v>
      </c>
      <c r="H13" s="15"/>
      <c r="I13" s="15"/>
      <c r="J13" s="15">
        <f t="shared" ca="1" si="2"/>
        <v>-95</v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/>
      <c r="B14" s="26"/>
      <c r="C14" s="1"/>
      <c r="D14" s="1"/>
      <c r="E14" s="1"/>
      <c r="F14" s="15"/>
      <c r="G14" s="15">
        <f t="shared" ca="1" si="1"/>
        <v>11975</v>
      </c>
      <c r="H14" s="15"/>
      <c r="I14" s="38">
        <f>IF($E14="RECETTES DIVERSES",$F14,0)</f>
        <v>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/>
      <c r="B15" s="26"/>
      <c r="C15" s="1"/>
      <c r="D15" s="1"/>
      <c r="E15" s="1"/>
      <c r="F15" s="15"/>
      <c r="G15" s="15">
        <f t="shared" ca="1" si="1"/>
        <v>11975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0</v>
      </c>
      <c r="M15" s="35">
        <f t="shared" si="6"/>
        <v>0</v>
      </c>
    </row>
    <row r="16" spans="1:13" x14ac:dyDescent="0.25">
      <c r="A16" s="26"/>
      <c r="B16" s="26"/>
      <c r="C16" s="1"/>
      <c r="D16" s="1"/>
      <c r="E16" s="1"/>
      <c r="F16" s="15"/>
      <c r="G16" s="15">
        <f t="shared" ca="1" si="1"/>
        <v>11975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0</v>
      </c>
      <c r="L16" s="35">
        <f t="shared" si="5"/>
        <v>0</v>
      </c>
      <c r="M16" s="35">
        <f t="shared" si="6"/>
        <v>0</v>
      </c>
    </row>
    <row r="17" spans="1:14" x14ac:dyDescent="0.25">
      <c r="A17" s="26"/>
      <c r="B17" s="26"/>
      <c r="C17" s="1"/>
      <c r="D17" s="1"/>
      <c r="E17" s="1"/>
      <c r="F17" s="15"/>
      <c r="G17" s="15">
        <f t="shared" ca="1" si="1"/>
        <v>11975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0</v>
      </c>
    </row>
    <row r="18" spans="1:14" x14ac:dyDescent="0.25">
      <c r="A18" s="26" t="s">
        <v>15</v>
      </c>
      <c r="B18" s="26"/>
      <c r="C18" s="1"/>
      <c r="D18" s="1"/>
      <c r="E18" s="1"/>
      <c r="F18" s="15"/>
      <c r="G18" s="15">
        <f ca="1">SUM(G17)+SUM(F18)</f>
        <v>11975</v>
      </c>
      <c r="H18" s="15"/>
      <c r="I18" s="15">
        <f t="shared" si="7"/>
        <v>0</v>
      </c>
      <c r="J18" s="35">
        <f t="shared" si="3"/>
        <v>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11975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11975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0</v>
      </c>
      <c r="J24" s="59">
        <f t="shared" ref="J24:M24" ca="1" si="9">SUM(J5:J23)</f>
        <v>-915</v>
      </c>
      <c r="K24" s="59">
        <f t="shared" si="9"/>
        <v>0</v>
      </c>
      <c r="L24" s="59">
        <f t="shared" si="9"/>
        <v>0</v>
      </c>
      <c r="M24" s="59">
        <f t="shared" si="9"/>
        <v>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7800</v>
      </c>
      <c r="I25" s="32">
        <f>I24+I4</f>
        <v>40</v>
      </c>
      <c r="J25" s="32">
        <f t="shared" ref="J25:K25" ca="1" si="10">J24+J4</f>
        <v>-3380</v>
      </c>
      <c r="K25" s="32">
        <f t="shared" si="10"/>
        <v>650</v>
      </c>
      <c r="L25" s="32">
        <f>L24+L4</f>
        <v>-135</v>
      </c>
      <c r="M25" s="32">
        <f t="shared" ref="M25" si="11">M24+M4</f>
        <v>-500</v>
      </c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11975</v>
      </c>
      <c r="H26" s="31">
        <f>SUM(H25:I25)</f>
        <v>7840</v>
      </c>
      <c r="I26" s="33"/>
      <c r="J26" s="32">
        <f ca="1">J24+J4</f>
        <v>-3380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27" spans="1:14" x14ac:dyDescent="0.25">
      <c r="I27" s="38"/>
      <c r="K27" s="37"/>
      <c r="L27" s="37"/>
      <c r="M27" s="3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ECHEANCIER!$J$2:$J$10</xm:f>
          </x14:formula1>
          <xm:sqref>C5:C24</xm:sqref>
        </x14:dataValidation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ECHEANCIER!$K$2:$K$10</xm:f>
          </x14:formula1>
          <xm:sqref>D14:D23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27"/>
  <sheetViews>
    <sheetView workbookViewId="0">
      <selection activeCell="I29" sqref="I29"/>
    </sheetView>
  </sheetViews>
  <sheetFormatPr baseColWidth="10" defaultRowHeight="15" x14ac:dyDescent="0.25"/>
  <cols>
    <col min="7" max="7" width="11.85546875" bestFit="1" customWidth="1"/>
  </cols>
  <sheetData>
    <row r="1" spans="1:13" ht="15.75" thickBot="1" x14ac:dyDescent="0.3">
      <c r="A1" t="str">
        <f ca="1">MID(CELL("filename",A1),FIND("]",CELL("filename",A1))+1,32)</f>
        <v>MAI</v>
      </c>
      <c r="I1" s="38"/>
      <c r="K1" s="37"/>
      <c r="L1" s="37"/>
      <c r="M1" s="37"/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50" t="s">
        <v>20</v>
      </c>
      <c r="G2" s="51"/>
      <c r="H2" s="50" t="s">
        <v>21</v>
      </c>
      <c r="I2" s="51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f ca="1">AVRIL!G26</f>
        <v>11975</v>
      </c>
      <c r="H4" s="16">
        <f>AVRIL!H25</f>
        <v>7800</v>
      </c>
      <c r="I4" s="16">
        <f>AVRIL!I25</f>
        <v>40</v>
      </c>
      <c r="J4" s="16">
        <f ca="1">AVRIL!J25</f>
        <v>-3380</v>
      </c>
      <c r="K4" s="16">
        <f>AVRIL!K25</f>
        <v>650</v>
      </c>
      <c r="L4" s="16">
        <f>AVRIL!L25</f>
        <v>-135</v>
      </c>
      <c r="M4" s="16">
        <f>AVRIL!M25</f>
        <v>-500</v>
      </c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 ca="1">SUM(G4)+SUM(F5)</f>
        <v>12725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ca="1" si="1">SUM(G5)+SUM(F6)</f>
        <v>13925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ca="1" si="1"/>
        <v>13825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ca="1" si="1"/>
        <v>13785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ca="1" si="1"/>
        <v>13685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ca="1" si="1"/>
        <v>13575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ca="1" si="1"/>
        <v>13225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ca="1" si="1"/>
        <v>13105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 t="str">
        <f ca="1">IF(AND($A13=9,$E13="ASS.VOIT",OR($A$1="janvier",$A$1="avril",$A$1="juillet",$A$1="octobre")),ECHEANCIER!$G$11,"")</f>
        <v/>
      </c>
      <c r="G13" s="15">
        <f t="shared" ca="1" si="1"/>
        <v>13105</v>
      </c>
      <c r="H13" s="15"/>
      <c r="I13" s="15"/>
      <c r="J13" s="15" t="str">
        <f t="shared" ca="1" si="2"/>
        <v/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/>
      <c r="B14" s="26"/>
      <c r="C14" s="1"/>
      <c r="D14" s="1"/>
      <c r="E14" s="1"/>
      <c r="F14" s="15"/>
      <c r="G14" s="15">
        <f t="shared" ca="1" si="1"/>
        <v>13105</v>
      </c>
      <c r="H14" s="15"/>
      <c r="I14" s="38">
        <f>IF($E14="RECETTES DIVERSES",$F14,0)</f>
        <v>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/>
      <c r="B15" s="26"/>
      <c r="C15" s="1"/>
      <c r="D15" s="1"/>
      <c r="E15" s="1"/>
      <c r="F15" s="15"/>
      <c r="G15" s="15">
        <f t="shared" ca="1" si="1"/>
        <v>13105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0</v>
      </c>
      <c r="M15" s="35">
        <f t="shared" si="6"/>
        <v>0</v>
      </c>
    </row>
    <row r="16" spans="1:13" x14ac:dyDescent="0.25">
      <c r="A16" s="26"/>
      <c r="B16" s="26"/>
      <c r="C16" s="1"/>
      <c r="D16" s="1"/>
      <c r="E16" s="1"/>
      <c r="F16" s="15"/>
      <c r="G16" s="15">
        <f t="shared" ca="1" si="1"/>
        <v>13105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0</v>
      </c>
      <c r="L16" s="35">
        <f t="shared" si="5"/>
        <v>0</v>
      </c>
      <c r="M16" s="35">
        <f t="shared" si="6"/>
        <v>0</v>
      </c>
    </row>
    <row r="17" spans="1:14" x14ac:dyDescent="0.25">
      <c r="A17" s="26"/>
      <c r="B17" s="26"/>
      <c r="C17" s="1"/>
      <c r="D17" s="1"/>
      <c r="E17" s="1"/>
      <c r="F17" s="15"/>
      <c r="G17" s="15">
        <f t="shared" ca="1" si="1"/>
        <v>13105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0</v>
      </c>
    </row>
    <row r="18" spans="1:14" x14ac:dyDescent="0.25">
      <c r="A18" s="26" t="s">
        <v>15</v>
      </c>
      <c r="B18" s="26"/>
      <c r="C18" s="1"/>
      <c r="D18" s="1"/>
      <c r="E18" s="1"/>
      <c r="F18" s="15"/>
      <c r="G18" s="15">
        <f ca="1">SUM(G17)+SUM(F18)</f>
        <v>13105</v>
      </c>
      <c r="H18" s="15"/>
      <c r="I18" s="15">
        <f t="shared" si="7"/>
        <v>0</v>
      </c>
      <c r="J18" s="35">
        <f t="shared" si="3"/>
        <v>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13105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13105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0</v>
      </c>
      <c r="J24" s="59">
        <f t="shared" ref="J24:M24" ca="1" si="9">SUM(J5:J23)</f>
        <v>-820</v>
      </c>
      <c r="K24" s="59">
        <f t="shared" si="9"/>
        <v>0</v>
      </c>
      <c r="L24" s="59">
        <f t="shared" si="9"/>
        <v>0</v>
      </c>
      <c r="M24" s="59">
        <f t="shared" si="9"/>
        <v>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9750</v>
      </c>
      <c r="I25" s="32">
        <f>I24+I4</f>
        <v>40</v>
      </c>
      <c r="J25" s="32">
        <f t="shared" ref="J25:M25" ca="1" si="10">J24+J4</f>
        <v>-4200</v>
      </c>
      <c r="K25" s="32">
        <f t="shared" si="10"/>
        <v>650</v>
      </c>
      <c r="L25" s="32">
        <f>L24+L4</f>
        <v>-135</v>
      </c>
      <c r="M25" s="32">
        <f t="shared" si="10"/>
        <v>-500</v>
      </c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13105</v>
      </c>
      <c r="H26" s="31">
        <f>SUM(H25:I25)</f>
        <v>9790</v>
      </c>
      <c r="I26" s="33"/>
      <c r="J26" s="32">
        <f ca="1">J24+J4</f>
        <v>-4200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27" spans="1:14" x14ac:dyDescent="0.25">
      <c r="I27" s="38"/>
      <c r="K27" s="37"/>
      <c r="L27" s="37"/>
      <c r="M27" s="3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ECHEANCIER!$J$2:$J$10</xm:f>
          </x14:formula1>
          <xm:sqref>C5:C24</xm:sqref>
        </x14:dataValidation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ECHEANCIER!$K$2:$K$10</xm:f>
          </x14:formula1>
          <xm:sqref>D14:D23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N27"/>
  <sheetViews>
    <sheetView tabSelected="1" workbookViewId="0">
      <selection activeCell="A26" sqref="A26"/>
    </sheetView>
  </sheetViews>
  <sheetFormatPr baseColWidth="10" defaultRowHeight="15" x14ac:dyDescent="0.25"/>
  <cols>
    <col min="7" max="7" width="12.85546875" customWidth="1"/>
  </cols>
  <sheetData>
    <row r="1" spans="1:13" ht="15.75" thickBot="1" x14ac:dyDescent="0.3">
      <c r="A1" t="str">
        <f ca="1">MID(CELL("filename",A1),FIND("]",CELL("filename",A1))+1,32)</f>
        <v>JUIN</v>
      </c>
      <c r="I1" s="38"/>
      <c r="K1" s="37"/>
      <c r="L1" s="37"/>
      <c r="M1" s="37"/>
    </row>
    <row r="2" spans="1:13" ht="15.75" x14ac:dyDescent="0.25">
      <c r="A2" s="7" t="s">
        <v>0</v>
      </c>
      <c r="B2" s="8" t="s">
        <v>17</v>
      </c>
      <c r="C2" s="9" t="s">
        <v>18</v>
      </c>
      <c r="D2" s="9" t="s">
        <v>3</v>
      </c>
      <c r="E2" s="9" t="s">
        <v>4</v>
      </c>
      <c r="F2" s="69" t="s">
        <v>20</v>
      </c>
      <c r="G2" s="70"/>
      <c r="H2" s="69" t="s">
        <v>21</v>
      </c>
      <c r="I2" s="70"/>
      <c r="J2" s="9" t="s">
        <v>12</v>
      </c>
      <c r="K2" s="40" t="s">
        <v>22</v>
      </c>
      <c r="L2" s="41" t="s">
        <v>15</v>
      </c>
      <c r="M2" s="42" t="s">
        <v>49</v>
      </c>
    </row>
    <row r="3" spans="1:13" ht="15.75" thickBot="1" x14ac:dyDescent="0.3">
      <c r="A3" s="10"/>
      <c r="B3" s="11"/>
      <c r="C3" s="12" t="s">
        <v>19</v>
      </c>
      <c r="D3" s="12"/>
      <c r="E3" s="12"/>
      <c r="F3" s="13" t="s">
        <v>23</v>
      </c>
      <c r="G3" s="13" t="s">
        <v>24</v>
      </c>
      <c r="H3" s="13" t="s">
        <v>11</v>
      </c>
      <c r="I3" s="39" t="s">
        <v>25</v>
      </c>
      <c r="J3" s="36"/>
      <c r="K3" s="39" t="s">
        <v>26</v>
      </c>
      <c r="L3" s="39" t="s">
        <v>27</v>
      </c>
      <c r="M3" s="43" t="s">
        <v>15</v>
      </c>
    </row>
    <row r="4" spans="1:13" x14ac:dyDescent="0.25">
      <c r="A4" s="17" t="s">
        <v>28</v>
      </c>
      <c r="B4" s="49"/>
      <c r="C4" s="2"/>
      <c r="D4" s="2"/>
      <c r="E4" s="2"/>
      <c r="F4" s="14"/>
      <c r="G4" s="16">
        <f ca="1">AVRIL!G26</f>
        <v>11975</v>
      </c>
      <c r="H4" s="16">
        <f>AVRIL!H25</f>
        <v>7800</v>
      </c>
      <c r="I4" s="16">
        <f>AVRIL!I25</f>
        <v>40</v>
      </c>
      <c r="J4" s="16">
        <f ca="1">AVRIL!J25</f>
        <v>-3380</v>
      </c>
      <c r="K4" s="16">
        <f>AVRIL!K25</f>
        <v>650</v>
      </c>
      <c r="L4" s="16">
        <f>AVRIL!L25</f>
        <v>-135</v>
      </c>
      <c r="M4" s="16">
        <f>AVRIL!M25</f>
        <v>-500</v>
      </c>
    </row>
    <row r="5" spans="1:13" x14ac:dyDescent="0.25">
      <c r="A5" s="26">
        <v>1</v>
      </c>
      <c r="B5" s="26" t="str">
        <f t="shared" ref="B5:B12" si="0">IF(A5="","",IF($A5=1,"1",IF($A5=2,"5",IF($A5=3,"10",IF($A5=4,"10",IF($A5=5,"15",IF($A5=6,"15",IF($A5=7,"15",IF($A5=8,"20","")))))))))</f>
        <v>1</v>
      </c>
      <c r="C5" s="1" t="str">
        <f>IF($A5=1,ECHEANCIER!$D$3,IF($A5=3,ECHEANCIER!$D$3,IF($A8=4,ECHEANCIER!$D$4,IF($A8=5,ECHEANCIER!$D$4,IF($A8=6,ECHEANCIER!$D$4,IF($A8=7,ECHEANCIER!$D$4,IF($A8=8,ECHEANCIER!$D$4)))))))</f>
        <v>Vir recu</v>
      </c>
      <c r="D5" s="1" t="str">
        <f>IF($A5="","",IF($A5=1,ECHEANCIER!$E$3,IF($A5=3,ECHEANCIER!$E$3,IF($A5=2,ECHEANCIER!$E$4,IF($A5=4,ECHEANCIER!$E$6,IF($A5=5,ECHEANCIER!$E$7,IF($A5=6,ECHEANCIER!$E$8,IF($A5=7,ECHEANCIER!$E$9,IF($A5=8,ECHEANCIER!$E$10,"""")))))))))</f>
        <v>ARCO</v>
      </c>
      <c r="E5" s="1" t="str">
        <f>IF(A5="","",IF($A5=1,ECHEANCIER!$F$3,IF($A5=3,ECHEANCIER!$F$3,IF($A5=2,ECHEANCIER!$F$4,IF($A5=4,ECHEANCIER!$F$6,IF($A5=5,ECHEANCIER!$F$7,IF($A5=6,ECHEANCIER!$F$8,IF($A5=7,ECHEANCIER!$F$9,IF($A5=8,ECHEANCIER!$F$10,"""")))))))))</f>
        <v>RETRAITE</v>
      </c>
      <c r="F5" s="15">
        <f>IF($A5="","",IF($A5=1,ECHEANCIER!$G$3,IF($A5=3,ECHEANCIER!$G$5,IF($A5&lt;&gt;"RETRAITE",""))))</f>
        <v>750</v>
      </c>
      <c r="G5" s="15">
        <f ca="1">SUM(G4)+SUM(F5)</f>
        <v>12725</v>
      </c>
      <c r="H5" s="15">
        <f>F5</f>
        <v>750</v>
      </c>
      <c r="I5" s="15"/>
      <c r="J5" s="35" t="str">
        <f>IF($A5="","",IF($A5=2,ECHEANCIER!$G$4,IF($A5=4,ECHEANCIER!$G$6,IF($A5=5,ECHEANCIER!$G$7,IF($A5=6,ECHEANCIER!$G$8,IF($A5=7,ECHEANCIER!$G$9,IF($A5=8,ECHEANCIER!$G$10,"")))))))</f>
        <v/>
      </c>
      <c r="K5" s="35"/>
      <c r="L5" s="35"/>
      <c r="M5" s="35" t="s">
        <v>15</v>
      </c>
    </row>
    <row r="6" spans="1:13" x14ac:dyDescent="0.25">
      <c r="A6" s="26">
        <v>3</v>
      </c>
      <c r="B6" s="26" t="str">
        <f t="shared" si="0"/>
        <v>10</v>
      </c>
      <c r="C6" s="1" t="str">
        <f>IF($A6=1,ECHEANCIER!$D$3,IF($A6=3,ECHEANCIER!$D$3,IF($A9=4,ECHEANCIER!$D$4,IF($A9=5,ECHEANCIER!$D$4,IF($A9=6,ECHEANCIER!$D$4,IF($A9=7,ECHEANCIER!$D$4,IF($A9=8,ECHEANCIER!$D$4)))))))</f>
        <v>Vir recu</v>
      </c>
      <c r="D6" s="1" t="str">
        <f>IF($A6="","",IF($A6=1,ECHEANCIER!$E$3,IF($A6=3,ECHEANCIER!$E$3,IF($A6=2,ECHEANCIER!$E$4,IF($A6=4,ECHEANCIER!$E$6,IF($A6=5,ECHEANCIER!$E$7,IF($A6=6,ECHEANCIER!$E$8,IF($A6=7,ECHEANCIER!$E$9,IF($A6=8,ECHEANCIER!$E$10,"""")))))))))</f>
        <v>ARCO</v>
      </c>
      <c r="E6" s="1" t="str">
        <f>IF(A6="","",IF($A6=1,ECHEANCIER!$F$3,IF($A6=3,ECHEANCIER!$F$3,IF($A6=2,ECHEANCIER!$F$4,IF($A6=4,ECHEANCIER!$F$6,IF($A6=5,ECHEANCIER!$F$7,IF($A6=6,ECHEANCIER!$F$8,IF($A6=7,ECHEANCIER!$F$9,IF($A6=8,ECHEANCIER!$F$10)))))))))</f>
        <v>RETRAITE</v>
      </c>
      <c r="F6" s="15">
        <f>IF($A6="","",IF($A6=1,ECHEANCIER!$G$3,IF($A6=3,ECHEANCIER!$G$5,IF($A6&lt;&gt;"RETRAITE",""))))</f>
        <v>1200</v>
      </c>
      <c r="G6" s="15">
        <f t="shared" ref="G6:G20" ca="1" si="1">SUM(G5)+SUM(F6)</f>
        <v>13925</v>
      </c>
      <c r="H6" s="15">
        <f>F6</f>
        <v>1200</v>
      </c>
      <c r="I6" s="15"/>
      <c r="J6" s="35" t="str">
        <f>IF($A6="","",IF($A6=2,ECHEANCIER!$G$4,IF($A6=4,ECHEANCIER!$G$6,IF($A6=5,ECHEANCIER!$G$7,IF($A6=6,ECHEANCIER!$G$8,IF($A6=7,ECHEANCIER!$G$9,IF($A6=8,ECHEANCIER!$G$10,"")))))))</f>
        <v/>
      </c>
      <c r="K6" s="35"/>
      <c r="L6" s="35"/>
      <c r="M6" s="35"/>
    </row>
    <row r="7" spans="1:13" x14ac:dyDescent="0.25">
      <c r="A7" s="26">
        <v>2</v>
      </c>
      <c r="B7" s="26" t="str">
        <f t="shared" si="0"/>
        <v>5</v>
      </c>
      <c r="C7" s="1" t="str">
        <f>IF($A7=1,ECHEANCIER!$D$3,IF($A7=3,ECHEANCIER!$D$3,IF($A10=4,ECHEANCIER!$D$4,IF($A10=5,ECHEANCIER!$D$4,IF($A10=6,ECHEANCIER!$D$4,IF($A10=7,ECHEANCIER!$D$4,IF($A10=8,ECHEANCIER!$D$4)))))))</f>
        <v>Prel</v>
      </c>
      <c r="D7" s="1" t="str">
        <f>IF($A7="","",IF($A7=1,ECHEANCIER!$E$3,IF($A7=3,ECHEANCIER!$E$3,IF($A7=2,ECHEANCIER!$E$4,IF($A7=4,ECHEANCIER!$E$6,IF($A7=5,ECHEANCIER!$E$7,IF($A7=6,ECHEANCIER!$E$8,IF($A7=7,ECHEANCIER!$E$9,IF($A7=8,ECHEANCIER!$E$10,"""")))))))))</f>
        <v>UNEO</v>
      </c>
      <c r="E7" s="1" t="str">
        <f>IF(A7="","",IF($A7=1,ECHEANCIER!$F$3,IF($A7=3,ECHEANCIER!$F$3,IF($A7=2,ECHEANCIER!$F$4,IF($A7=4,ECHEANCIER!$F$6,IF($A7=5,ECHEANCIER!$F$7,IF($A7=6,ECHEANCIER!$F$8,IF($A7=7,ECHEANCIER!$F$9,IF($A7=8,"ECHEANCIER!$E$10;""")))))))))</f>
        <v>MUTUELLE</v>
      </c>
      <c r="F7" s="15">
        <f>IF($A7="","",IF($A7=2,ECHEANCIER!$G$4,IF($A7=4,ECHEANCIER!$G$6,IF($A7=5,ECHEANCIER!$G$7,IF($A7=6,ECHEANCIER!$G$8,IF($A7=7,ECHEANCIER!$G$9,IF($A7=8,ECHEANCIER!$G$10,"")))))))</f>
        <v>-100</v>
      </c>
      <c r="G7" s="15">
        <f t="shared" ca="1" si="1"/>
        <v>13825</v>
      </c>
      <c r="H7" s="15" t="str">
        <f>IF($A7="","",IF($A7=1,ECHEANCIER!$G$3,IF($A7=3,ECHEANCIER!$G$5,IF($A7&lt;&gt;"RETRAITE",""))))</f>
        <v/>
      </c>
      <c r="I7" s="15"/>
      <c r="J7" s="15">
        <f>F7</f>
        <v>-100</v>
      </c>
      <c r="K7" s="35"/>
      <c r="L7" s="35"/>
      <c r="M7" s="35"/>
    </row>
    <row r="8" spans="1:13" x14ac:dyDescent="0.25">
      <c r="A8" s="26">
        <v>4</v>
      </c>
      <c r="B8" s="26" t="str">
        <f t="shared" si="0"/>
        <v>10</v>
      </c>
      <c r="C8" s="1" t="str">
        <f>IF($A8=1,ECHEANCIER!$D$3,IF($A8=3,ECHEANCIER!$D$3,IF($A11=4,ECHEANCIER!$D$4,IF($A11=5,ECHEANCIER!$D$4,IF($A11=6,ECHEANCIER!$D$4,IF($A11=7,ECHEANCIER!$D$4,IF($A11=8,ECHEANCIER!$D$4)))))))</f>
        <v>Prel</v>
      </c>
      <c r="D8" s="1" t="str">
        <f>IF($A8="","",IF($A8=1,ECHEANCIER!$E$3,IF($A8=3,ECHEANCIER!$E$3,IF($A8=2,ECHEANCIER!$E$4,IF($A8=4,ECHEANCIER!$E$6,IF($A8=5,ECHEANCIER!$E$7,IF($A8=6,ECHEANCIER!$E$8,IF($A8=7,ECHEANCIER!$E$9,IF($A8=8,ECHEANCIER!$E$10,"""")))))))))</f>
        <v>A.L.M.</v>
      </c>
      <c r="E8" s="1" t="str">
        <f>IF(A8="","",IF($A8=1,ECHEANCIER!$F$3,IF($A8=3,ECHEANCIER!$F$3,IF($A8=2,ECHEANCIER!$F$4,IF($A8=4,ECHEANCIER!$F$6,IF($A8=5,ECHEANCIER!$F$7,IF($A8=6,ECHEANCIER!$F$8,IF($A8=7,ECHEANCIER!$F$9,IF($A8=8,"ECHEANCIER!$E$10;""")))))))))</f>
        <v>EAUX</v>
      </c>
      <c r="F8" s="15">
        <f>IF($A8="","",IF($A8=2,ECHEANCIER!$G$4,IF($A8=4,ECHEANCIER!$G$6,IF($A8=5,ECHEANCIER!$G$7,IF($A8=6,ECHEANCIER!$G$8,IF($A8=7,ECHEANCIER!$G$9,IF($A8=8,ECHEANCIER!$G$10,"")))))))</f>
        <v>-40</v>
      </c>
      <c r="G8" s="15">
        <f t="shared" ca="1" si="1"/>
        <v>13785</v>
      </c>
      <c r="H8" s="15" t="str">
        <f>IF($A8="","",IF($A8=1,ECHEANCIER!$G$3,IF($A8=3,ECHEANCIER!$G$5,IF($A8&lt;&gt;"RETRAITE",""))))</f>
        <v/>
      </c>
      <c r="I8" s="15"/>
      <c r="J8" s="15">
        <f t="shared" ref="J8:J13" si="2">F8</f>
        <v>-40</v>
      </c>
      <c r="K8" s="35"/>
      <c r="L8" s="35"/>
      <c r="M8" s="35"/>
    </row>
    <row r="9" spans="1:13" x14ac:dyDescent="0.25">
      <c r="A9" s="26">
        <v>5</v>
      </c>
      <c r="B9" s="26" t="str">
        <f t="shared" si="0"/>
        <v>15</v>
      </c>
      <c r="C9" s="1" t="str">
        <f>IF($A9=1,ECHEANCIER!$D$3,IF($A9=3,ECHEANCIER!$D$3,IF($A12=4,ECHEANCIER!$D$4,IF($A12=5,ECHEANCIER!$D$4,IF($A12=6,ECHEANCIER!$D$4,IF($A12=7,ECHEANCIER!$D$4,IF($A12=8,ECHEANCIER!$D$4)))))))</f>
        <v>Prel</v>
      </c>
      <c r="D9" s="1" t="str">
        <f>IF($A9="","",IF($A9=1,ECHEANCIER!$E$3,IF($A9=3,ECHEANCIER!$E$3,IF($A9=2,ECHEANCIER!$E$4,IF($A9=4,ECHEANCIER!$E$6,IF($A9=5,ECHEANCIER!$E$7,IF($A9=6,ECHEANCIER!$E$8,IF($A9=7,ECHEANCIER!$E$9,IF($A9=8,ECHEANCIER!$E$10,"""")))))))))</f>
        <v>T.P.</v>
      </c>
      <c r="E9" s="1" t="str">
        <f>IF(A9="","",IF($A9=1,ECHEANCIER!$F$3,IF($A9=3,ECHEANCIER!$F$3,IF($A9=2,ECHEANCIER!$F$4,IF($A9=4,ECHEANCIER!$F$6,IF($A9=5,ECHEANCIER!$F$7,IF($A9=6,ECHEANCIER!$F$8,IF($A9=7,ECHEANCIER!$F$9,IF($A9=8,"ECHEANCIER!$E$10;""")))))))))</f>
        <v>T.HABI</v>
      </c>
      <c r="F9" s="15">
        <f>IF($A9="","",IF($A9=2,ECHEANCIER!$G$4,IF($A9=4,ECHEANCIER!$G$6,IF($A9=5,ECHEANCIER!$G$7,IF($A9=6,ECHEANCIER!$G$8,IF($A9=7,ECHEANCIER!$G$9,IF($A9=8,ECHEANCIER!$G$10,"")))))))</f>
        <v>-100</v>
      </c>
      <c r="G9" s="15">
        <f t="shared" ca="1" si="1"/>
        <v>13685</v>
      </c>
      <c r="H9" s="15" t="str">
        <f>IF($A9="","",IF($A9=1,ECHEANCIER!$G$3,IF($A9=3,ECHEANCIER!$G$5,IF($A9&lt;&gt;"RETRAITE",""))))</f>
        <v/>
      </c>
      <c r="I9" s="15"/>
      <c r="J9" s="15">
        <f t="shared" si="2"/>
        <v>-100</v>
      </c>
      <c r="K9" s="35"/>
      <c r="L9" s="35"/>
      <c r="M9" s="35"/>
    </row>
    <row r="10" spans="1:13" x14ac:dyDescent="0.25">
      <c r="A10" s="26">
        <v>6</v>
      </c>
      <c r="B10" s="26" t="str">
        <f t="shared" si="0"/>
        <v>15</v>
      </c>
      <c r="C10" s="1" t="str">
        <f>IF($A10=1,ECHEANCIER!$D$3,IF($A10=3,ECHEANCIER!$D$3,IF($A10=4,ECHEANCIER!$D$4,IF($A10=5,ECHEANCIER!$D$4,IF($A10=6,ECHEANCIER!$D$4,IF($A10=7,ECHEANCIER!$D$4,IF($A10=8,ECHEANCIER!$D$4)))))))</f>
        <v>Prel</v>
      </c>
      <c r="D10" s="1" t="str">
        <f>IF($A10="","",IF($A10=1,ECHEANCIER!$E$3,IF($A10=3,ECHEANCIER!$E$3,IF($A10=2,ECHEANCIER!$E$4,IF($A10=4,ECHEANCIER!$E$6,IF($A10=5,ECHEANCIER!$E$7,IF($A10=6,ECHEANCIER!$E$8,IF($A10=7,ECHEANCIER!$E$9,IF($A10=8,ECHEANCIER!$E$10,"""")))))))))</f>
        <v>T.P.</v>
      </c>
      <c r="E10" s="1" t="str">
        <f>IF(A10="","",IF($A10=1,ECHEANCIER!$F$3,IF($A10=3,ECHEANCIER!$F$3,IF($A10=2,ECHEANCIER!$F$4,IF($A10=4,ECHEANCIER!$F$6,IF($A10=5,ECHEANCIER!$F$7,IF($A10=6,ECHEANCIER!$F$8,IF($A10=7,ECHEANCIER!$F$9,IF($A10=8,"ECHEANCIER!$E$10;""")))))))))</f>
        <v>T.FONC</v>
      </c>
      <c r="F10" s="15">
        <f>IF($A10="","",IF($A10=2,ECHEANCIER!$G$4,IF($A10=4,ECHEANCIER!$G$6,IF($A10=5,ECHEANCIER!$G$7,IF($A10=6,ECHEANCIER!$G$8,IF($A10=7,ECHEANCIER!$G$9,IF($A10=8,ECHEANCIER!$G$10,"")))))))</f>
        <v>-110</v>
      </c>
      <c r="G10" s="15">
        <f t="shared" ca="1" si="1"/>
        <v>13575</v>
      </c>
      <c r="H10" s="15" t="str">
        <f>IF($A10="","",IF($A10=1,ECHEANCIER!$G$3,IF($A10=3,ECHEANCIER!$G$5,IF($A10&lt;&gt;"RETRAITE",""))))</f>
        <v/>
      </c>
      <c r="I10" s="15"/>
      <c r="J10" s="15">
        <f t="shared" si="2"/>
        <v>-110</v>
      </c>
      <c r="K10" s="35"/>
      <c r="L10" s="35"/>
      <c r="M10" s="35"/>
    </row>
    <row r="11" spans="1:13" x14ac:dyDescent="0.25">
      <c r="A11" s="26">
        <v>7</v>
      </c>
      <c r="B11" s="26" t="str">
        <f t="shared" si="0"/>
        <v>15</v>
      </c>
      <c r="C11" s="1" t="str">
        <f>IF($A11=1,ECHEANCIER!$D$3,IF($A11=3,ECHEANCIER!$D$3,IF($A11=4,ECHEANCIER!$D$4,IF($A11=5,ECHEANCIER!$D$4,IF($A11=6,ECHEANCIER!$D$4,IF($A11=7,ECHEANCIER!$D$4,IF($A11=8,ECHEANCIER!$D$4)))))))</f>
        <v>Prel</v>
      </c>
      <c r="D11" s="1" t="str">
        <f>IF($A11="","",IF($A11=1,ECHEANCIER!$E$3,IF($A11=3,ECHEANCIER!$E$3,IF($A11=2,ECHEANCIER!$E$4,IF($A11=4,ECHEANCIER!$E$6,IF($A11=5,ECHEANCIER!$E$7,IF($A11=6,ECHEANCIER!$E$8,IF($A11=7,ECHEANCIER!$E$9,IF($A11=8,ECHEANCIER!$E$10,"""")))))))))</f>
        <v>T.P.</v>
      </c>
      <c r="E11" s="1" t="str">
        <f>IF(A11="","",IF($A11=1,ECHEANCIER!$F$3,IF($A11=3,ECHEANCIER!$F$3,IF($A11=2,ECHEANCIER!$F$4,IF($A11=4,ECHEANCIER!$F$6,IF($A11=5,ECHEANCIER!$F$7,IF($A11=6,ECHEANCIER!$F$8,IF($A11=7,ECHEANCIER!$F$9,IF($A11=8,"ECHEANCIER!$E$10;""")))))))))</f>
        <v>IMP.REV</v>
      </c>
      <c r="F11" s="15">
        <f>IF($A11="","",IF($A11=2,ECHEANCIER!$G$4,IF($A11=4,ECHEANCIER!$G$6,IF($A11=5,ECHEANCIER!$G$7,IF($A11=6,ECHEANCIER!$G$8,IF($A11=7,ECHEANCIER!$G$9,IF($A11=8,ECHEANCIER!$G$10,"")))))))</f>
        <v>-350</v>
      </c>
      <c r="G11" s="15">
        <f t="shared" ca="1" si="1"/>
        <v>13225</v>
      </c>
      <c r="H11" s="15" t="str">
        <f>IF($A11="","",IF($A11=1,ECHEANCIER!$G$3,IF($A11=3,ECHEANCIER!$G$5,IF($A11&lt;&gt;"RETRAITE",""))))</f>
        <v/>
      </c>
      <c r="I11" s="15"/>
      <c r="J11" s="15">
        <f t="shared" si="2"/>
        <v>-350</v>
      </c>
      <c r="K11" s="35"/>
      <c r="L11" s="35"/>
      <c r="M11" s="35"/>
    </row>
    <row r="12" spans="1:13" x14ac:dyDescent="0.25">
      <c r="A12" s="26">
        <v>8</v>
      </c>
      <c r="B12" s="26" t="str">
        <f t="shared" si="0"/>
        <v>20</v>
      </c>
      <c r="C12" s="1" t="str">
        <f>IF($A12=1,ECHEANCIER!$D$3,IF($A12=3,ECHEANCIER!$D$3,IF($A12=4,ECHEANCIER!$D$4,IF($A12=5,ECHEANCIER!$D$4,IF($A12=6,ECHEANCIER!$D$4,IF($A12=7,ECHEANCIER!$D$4,IF($A12=8,ECHEANCIER!$D$4,IF($A12=9,ECHEANCIER!$D$11))))))))</f>
        <v>Prel</v>
      </c>
      <c r="D12" s="1" t="str">
        <f>IF($A12="","",IF($A12=1,ECHEANCIER!$E$3,IF($A12=3,ECHEANCIER!$E$3,IF($A12=2,ECHEANCIER!$E$4,IF($A12=4,ECHEANCIER!$E$6,IF($A12=5,ECHEANCIER!$E$7,IF($A12=6,ECHEANCIER!$E$8,IF($A12=7,ECHEANCIER!$E$9,IF($A12=8,ECHEANCIER!$E$10,IF($A12=9,ECHEANCIER!$E$11,""""))))))))))</f>
        <v>ENGIE</v>
      </c>
      <c r="E12" s="1" t="str">
        <f>IF(A12="","",IF($A12=1,ECHEANCIER!$F$3,IF($A12=3,ECHEANCIER!$F$3,IF($A12=2,ECHEANCIER!$F$4,IF($A12=4,ECHEANCIER!$F$6,IF($A12=5,ECHEANCIER!$F$7,IF($A12=6,ECHEANCIER!$F$8,IF($A12=7,ECHEANCIER!$F$9,IF($A12=8,ECHEANCIER!$F$10,"""")))))))))</f>
        <v>GAZ-ELEC</v>
      </c>
      <c r="F12" s="15">
        <f>IF($A12="","",IF($A12=2,ECHEANCIER!$G$4,IF($A12=4,ECHEANCIER!$G$6,IF($A12=5,ECHEANCIER!$G$7,IF($A12=6,ECHEANCIER!$G$8,IF($A12=7,ECHEANCIER!$G$9,IF($A12=8,ECHEANCIER!$G$10,"")))))))</f>
        <v>-120</v>
      </c>
      <c r="G12" s="15">
        <f t="shared" ca="1" si="1"/>
        <v>13105</v>
      </c>
      <c r="H12" s="15" t="str">
        <f>IF($A12="","",IF($A12=1,ECHEANCIER!$G$3,IF($A12=3,ECHEANCIER!$G$5,IF($A12&lt;&gt;"RETRAITE",""))))</f>
        <v/>
      </c>
      <c r="I12" s="15"/>
      <c r="J12" s="15">
        <f t="shared" si="2"/>
        <v>-120</v>
      </c>
      <c r="K12" s="35"/>
      <c r="L12" s="35"/>
      <c r="M12" s="35"/>
    </row>
    <row r="13" spans="1:13" x14ac:dyDescent="0.25">
      <c r="A13" s="26">
        <v>9</v>
      </c>
      <c r="B13" s="26" t="str">
        <f>IF(A13="","",IF($A13=1,"1",IF($A13=2,"5",IF($A13=3,"10",IF($A13=4,"10",IF($A13=5,"15",IF($A13=6,"15",IF($A13=7,"15",IF($A13=8,"20",IF($A13=9,"27",""))))))))))</f>
        <v>27</v>
      </c>
      <c r="C13" s="1" t="str">
        <f>IF($A13=1,ECHEANCIER!$D$3,IF($A13=3,ECHEANCIER!$D$3,IF($A13=4,ECHEANCIER!$D$4,IF($A13=5,ECHEANCIER!$D$4,IF($A13=6,ECHEANCIER!$D$4,IF($A13=7,ECHEANCIER!$D$4,IF($A13=8,ECHEANCIER!$D$4,IF($A13=9,ECHEANCIER!$D$11))))))))</f>
        <v>Prel</v>
      </c>
      <c r="D13" s="1" t="str">
        <f>IF($A13="","",IF($A13=1,ECHEANCIER!$E$3,IF($A13=3,ECHEANCIER!$E$3,IF($A13=2,ECHEANCIER!$E$4,IF($A13=4,ECHEANCIER!$E$6,IF($A13=5,ECHEANCIER!$E$7,IF($A13=6,ECHEANCIER!$E$8,IF($A13=7,ECHEANCIER!$E$9,IF($A13=8,ECHEANCIER!$E$10,IF($A13=9,ECHEANCIER!$E$11,""""))))))))))</f>
        <v>ST CHRIST</v>
      </c>
      <c r="E13" s="1" t="str">
        <f>+IF($A13=9,"ass.voit")</f>
        <v>ass.voit</v>
      </c>
      <c r="F13" s="15" t="str">
        <f ca="1">IF(AND($A13=9,$E13="ASS.VOIT",OR($A$1="janvier",$A$1="avril",$A$1="juillet",$A$1="octobre")),ECHEANCIER!$G$11,"")</f>
        <v/>
      </c>
      <c r="G13" s="15">
        <f t="shared" ca="1" si="1"/>
        <v>13105</v>
      </c>
      <c r="H13" s="15"/>
      <c r="I13" s="15"/>
      <c r="J13" s="15" t="str">
        <f t="shared" ca="1" si="2"/>
        <v/>
      </c>
      <c r="K13" s="35">
        <f>IF($E13="C. PORT LOYER",$F13,0)</f>
        <v>0</v>
      </c>
      <c r="L13" s="35">
        <f>IF($E13="C. PORT CHARGES",$F13,0)</f>
        <v>0</v>
      </c>
      <c r="M13" s="35">
        <f>IF($E13="MOUVEMENTS",$F13,0)</f>
        <v>0</v>
      </c>
    </row>
    <row r="14" spans="1:13" x14ac:dyDescent="0.25">
      <c r="A14" s="26"/>
      <c r="B14" s="26"/>
      <c r="C14" s="1"/>
      <c r="D14" s="1"/>
      <c r="E14" s="1"/>
      <c r="F14" s="15"/>
      <c r="G14" s="15">
        <f t="shared" ca="1" si="1"/>
        <v>13105</v>
      </c>
      <c r="H14" s="15"/>
      <c r="I14" s="38">
        <f>IF($E14="RECETTES DIVERSES",$F14,0)</f>
        <v>0</v>
      </c>
      <c r="J14" s="35">
        <f t="shared" ref="J14:J18" si="3">IF($E14="DEPENSES",$F14,0)</f>
        <v>0</v>
      </c>
      <c r="K14" s="35">
        <f t="shared" ref="K14:K20" si="4">IF($E14="C. PORT LOYER",$F14,0)</f>
        <v>0</v>
      </c>
      <c r="L14" s="35">
        <f t="shared" ref="L14:L20" si="5">IF($E14="C. PORT CHARGES",$F14,0)</f>
        <v>0</v>
      </c>
      <c r="M14" s="35">
        <f t="shared" ref="M14:M20" si="6">IF($E14="MOUVEMENTS",$F14,0)</f>
        <v>0</v>
      </c>
    </row>
    <row r="15" spans="1:13" x14ac:dyDescent="0.25">
      <c r="A15" s="26"/>
      <c r="B15" s="26"/>
      <c r="C15" s="1"/>
      <c r="D15" s="1"/>
      <c r="E15" s="1"/>
      <c r="F15" s="15"/>
      <c r="G15" s="15">
        <f t="shared" ca="1" si="1"/>
        <v>13105</v>
      </c>
      <c r="H15" s="15"/>
      <c r="I15" s="15">
        <f>IF($E15="RECETTES DIVERSES",$F15,0)</f>
        <v>0</v>
      </c>
      <c r="J15" s="35">
        <f t="shared" si="3"/>
        <v>0</v>
      </c>
      <c r="K15" s="35">
        <f t="shared" si="4"/>
        <v>0</v>
      </c>
      <c r="L15" s="35">
        <f t="shared" si="5"/>
        <v>0</v>
      </c>
      <c r="M15" s="35">
        <f t="shared" si="6"/>
        <v>0</v>
      </c>
    </row>
    <row r="16" spans="1:13" x14ac:dyDescent="0.25">
      <c r="A16" s="26"/>
      <c r="B16" s="26"/>
      <c r="C16" s="1"/>
      <c r="D16" s="1"/>
      <c r="E16" s="1"/>
      <c r="F16" s="15"/>
      <c r="G16" s="15">
        <f t="shared" ca="1" si="1"/>
        <v>13105</v>
      </c>
      <c r="H16" s="15"/>
      <c r="I16" s="15">
        <f t="shared" ref="I16:I20" si="7">IF($E16="RECETTES DIVERSES",$F16,0)</f>
        <v>0</v>
      </c>
      <c r="J16" s="35">
        <f t="shared" si="3"/>
        <v>0</v>
      </c>
      <c r="K16" s="35">
        <f t="shared" si="4"/>
        <v>0</v>
      </c>
      <c r="L16" s="35">
        <f t="shared" si="5"/>
        <v>0</v>
      </c>
      <c r="M16" s="35">
        <f t="shared" si="6"/>
        <v>0</v>
      </c>
    </row>
    <row r="17" spans="1:14" x14ac:dyDescent="0.25">
      <c r="A17" s="26"/>
      <c r="B17" s="26"/>
      <c r="C17" s="1"/>
      <c r="D17" s="1"/>
      <c r="E17" s="1"/>
      <c r="F17" s="15"/>
      <c r="G17" s="15">
        <f t="shared" ca="1" si="1"/>
        <v>13105</v>
      </c>
      <c r="H17" s="15"/>
      <c r="I17" s="15">
        <f t="shared" si="7"/>
        <v>0</v>
      </c>
      <c r="J17" s="35">
        <f t="shared" si="3"/>
        <v>0</v>
      </c>
      <c r="K17" s="35">
        <f t="shared" si="4"/>
        <v>0</v>
      </c>
      <c r="L17" s="35">
        <f t="shared" si="5"/>
        <v>0</v>
      </c>
      <c r="M17" s="35">
        <f>IF($E17="DIVERS",$F17,0)</f>
        <v>0</v>
      </c>
    </row>
    <row r="18" spans="1:14" x14ac:dyDescent="0.25">
      <c r="A18" s="26" t="s">
        <v>15</v>
      </c>
      <c r="B18" s="26"/>
      <c r="C18" s="1"/>
      <c r="D18" s="1"/>
      <c r="E18" s="1"/>
      <c r="F18" s="15"/>
      <c r="G18" s="15">
        <f ca="1">SUM(G17)+SUM(F18)</f>
        <v>13105</v>
      </c>
      <c r="H18" s="15"/>
      <c r="I18" s="15">
        <f t="shared" si="7"/>
        <v>0</v>
      </c>
      <c r="J18" s="35">
        <f t="shared" si="3"/>
        <v>0</v>
      </c>
      <c r="K18" s="35">
        <f t="shared" si="4"/>
        <v>0</v>
      </c>
      <c r="L18" s="35">
        <f t="shared" si="5"/>
        <v>0</v>
      </c>
      <c r="M18" s="35">
        <f t="shared" si="6"/>
        <v>0</v>
      </c>
    </row>
    <row r="19" spans="1:14" x14ac:dyDescent="0.25">
      <c r="A19" s="26" t="s">
        <v>15</v>
      </c>
      <c r="B19" s="48" t="s">
        <v>15</v>
      </c>
      <c r="C19" s="1"/>
      <c r="D19" s="1"/>
      <c r="E19" s="1"/>
      <c r="F19" s="15" t="str">
        <f>IF($A19="","",IF($A19=2,ECHEANCIER!$G$4,IF($A19=4,ECHEANCIER!$G$6,IF($A19=5,ECHEANCIER!$G$7,IF($A19=6,ECHEANCIER!$G$8,IF($A19=7,ECHEANCIER!$G$9,IF($A19=8,ECHEANCIER!$G$10,"")))))))</f>
        <v/>
      </c>
      <c r="G19" s="15">
        <f t="shared" ca="1" si="1"/>
        <v>13105</v>
      </c>
      <c r="H19" s="15"/>
      <c r="I19" s="15">
        <f t="shared" si="7"/>
        <v>0</v>
      </c>
      <c r="J19" s="35" t="str">
        <f>IF($A19="","",IF($A19=2,ECHEANCIER!$G$4,IF($A19=4,ECHEANCIER!$G$6,IF($A19=5,ECHEANCIER!$G$7,IF($A19=6,ECHEANCIER!$G$8,IF($A19=7,ECHEANCIER!$G$9,IF($A19=8,ECHEANCIER!$G$10,"")))))))</f>
        <v/>
      </c>
      <c r="K19" s="35">
        <f t="shared" si="4"/>
        <v>0</v>
      </c>
      <c r="L19" s="35">
        <f t="shared" si="5"/>
        <v>0</v>
      </c>
      <c r="M19" s="35">
        <f t="shared" si="6"/>
        <v>0</v>
      </c>
    </row>
    <row r="20" spans="1:14" x14ac:dyDescent="0.25">
      <c r="A20" s="61"/>
      <c r="B20" s="48"/>
      <c r="C20" s="1"/>
      <c r="D20" s="1"/>
      <c r="E20" s="60"/>
      <c r="F20" s="15"/>
      <c r="G20" s="15">
        <f t="shared" ca="1" si="1"/>
        <v>13105</v>
      </c>
      <c r="H20" s="15"/>
      <c r="I20" s="15">
        <f t="shared" si="7"/>
        <v>0</v>
      </c>
      <c r="J20" s="35">
        <f t="shared" ref="J20" si="8">F20</f>
        <v>0</v>
      </c>
      <c r="K20" s="35">
        <f t="shared" si="4"/>
        <v>0</v>
      </c>
      <c r="L20" s="35">
        <f t="shared" si="5"/>
        <v>0</v>
      </c>
      <c r="M20" s="35">
        <f t="shared" si="6"/>
        <v>0</v>
      </c>
    </row>
    <row r="21" spans="1:14" x14ac:dyDescent="0.25">
      <c r="A21" s="66"/>
      <c r="B21" s="48"/>
      <c r="C21" s="1"/>
      <c r="D21" s="18"/>
      <c r="E21" s="60"/>
      <c r="F21" s="19"/>
      <c r="G21" s="19"/>
      <c r="H21" s="19"/>
      <c r="I21" s="19"/>
      <c r="J21" s="35"/>
      <c r="K21" s="44"/>
      <c r="L21" s="44"/>
      <c r="M21" s="44"/>
    </row>
    <row r="22" spans="1:14" x14ac:dyDescent="0.25">
      <c r="A22" s="66"/>
      <c r="B22" s="48"/>
      <c r="C22" s="1"/>
      <c r="D22" s="18"/>
      <c r="E22" s="60"/>
      <c r="F22" s="19"/>
      <c r="G22" s="19"/>
      <c r="H22" s="19"/>
      <c r="I22" s="19"/>
      <c r="J22" s="35"/>
      <c r="K22" s="44"/>
      <c r="L22" s="44"/>
      <c r="M22" s="44"/>
    </row>
    <row r="23" spans="1:14" ht="15.75" thickBot="1" x14ac:dyDescent="0.3">
      <c r="A23" s="66"/>
      <c r="B23" s="48"/>
      <c r="C23" s="18"/>
      <c r="D23" s="18"/>
      <c r="E23" s="67"/>
      <c r="F23" s="19"/>
      <c r="G23" s="19"/>
      <c r="H23" s="19"/>
      <c r="I23" s="19"/>
      <c r="J23" s="44"/>
      <c r="K23" s="44"/>
      <c r="L23" s="44"/>
      <c r="M23" s="44"/>
    </row>
    <row r="24" spans="1:14" ht="15.75" thickBot="1" x14ac:dyDescent="0.3">
      <c r="A24" s="68" t="s">
        <v>52</v>
      </c>
      <c r="B24" s="57"/>
      <c r="C24" s="58"/>
      <c r="D24" s="58"/>
      <c r="E24" s="58"/>
      <c r="F24" s="59"/>
      <c r="G24" s="59"/>
      <c r="H24" s="59">
        <f>SUM(H5:H23)</f>
        <v>1950</v>
      </c>
      <c r="I24" s="59">
        <f>SUM(I5:I23)</f>
        <v>0</v>
      </c>
      <c r="J24" s="59">
        <f t="shared" ref="J24:M24" ca="1" si="9">SUM(J5:J23)</f>
        <v>-820</v>
      </c>
      <c r="K24" s="59">
        <f t="shared" si="9"/>
        <v>0</v>
      </c>
      <c r="L24" s="59">
        <f t="shared" si="9"/>
        <v>0</v>
      </c>
      <c r="M24" s="59">
        <f t="shared" si="9"/>
        <v>0</v>
      </c>
    </row>
    <row r="25" spans="1:14" ht="15.75" thickBot="1" x14ac:dyDescent="0.3">
      <c r="A25" s="24" t="s">
        <v>29</v>
      </c>
      <c r="B25" s="27" t="s">
        <v>15</v>
      </c>
      <c r="C25" s="20"/>
      <c r="D25" s="20"/>
      <c r="E25" s="20"/>
      <c r="F25" s="21"/>
      <c r="G25" s="30"/>
      <c r="H25" s="32">
        <f>H24+H4</f>
        <v>9750</v>
      </c>
      <c r="I25" s="32">
        <f>I24+I4</f>
        <v>40</v>
      </c>
      <c r="J25" s="32">
        <f t="shared" ref="J25:M25" ca="1" si="10">J24+J4</f>
        <v>-4200</v>
      </c>
      <c r="K25" s="32">
        <f t="shared" si="10"/>
        <v>650</v>
      </c>
      <c r="L25" s="32">
        <f>L24+L4</f>
        <v>-135</v>
      </c>
      <c r="M25" s="32">
        <f t="shared" si="10"/>
        <v>-500</v>
      </c>
    </row>
    <row r="26" spans="1:14" ht="15.75" thickBot="1" x14ac:dyDescent="0.3">
      <c r="A26" s="25" t="s">
        <v>30</v>
      </c>
      <c r="B26" s="28"/>
      <c r="C26" s="22"/>
      <c r="D26" s="22"/>
      <c r="E26" s="22"/>
      <c r="F26" s="23"/>
      <c r="G26" s="23">
        <f ca="1">G20</f>
        <v>13105</v>
      </c>
      <c r="H26" s="31">
        <f>SUM(H25:I25)</f>
        <v>9790</v>
      </c>
      <c r="I26" s="33"/>
      <c r="J26" s="32">
        <f ca="1">J24+J4</f>
        <v>-4200</v>
      </c>
      <c r="K26" s="45">
        <f>SUM(K25:L25)</f>
        <v>515</v>
      </c>
      <c r="L26" s="46"/>
      <c r="M26" s="32">
        <f>M24+M4</f>
        <v>-500</v>
      </c>
      <c r="N26" s="47" t="s">
        <v>15</v>
      </c>
    </row>
    <row r="27" spans="1:14" x14ac:dyDescent="0.25">
      <c r="I27" s="38"/>
      <c r="K27" s="37"/>
      <c r="L27" s="37"/>
      <c r="M27" s="3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ECHEANCIER!$K$2:$K$10</xm:f>
          </x14:formula1>
          <xm:sqref>D14:D23</xm:sqref>
        </x14:dataValidation>
        <x14:dataValidation type="list" allowBlank="1" showInputMessage="1" showErrorMessage="1">
          <x14:formula1>
            <xm:f>ECHEANCIER!$I$2:$I$7</xm:f>
          </x14:formula1>
          <xm:sqref>E5:E19</xm:sqref>
        </x14:dataValidation>
        <x14:dataValidation type="list" allowBlank="1" showInputMessage="1" showErrorMessage="1">
          <x14:formula1>
            <xm:f>ECHEANCIER!$J$2:$J$10</xm:f>
          </x14:formula1>
          <xm:sqref>C5:C24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tr">
        <f ca="1">MID(CELL("filename",A1),FIND("]",CELL("filename",A1))+1,32)</f>
        <v>JUILLET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ECHEANCIER</vt:lpstr>
      <vt:lpstr>MODELE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Feuil4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2016-05-23T12:48:28Z</dcterms:created>
  <dcterms:modified xsi:type="dcterms:W3CDTF">2016-06-04T08:43:12Z</dcterms:modified>
</cp:coreProperties>
</file>