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5" windowWidth="18915" windowHeight="11640"/>
  </bookViews>
  <sheets>
    <sheet name="micromottes (3)" sheetId="6" r:id="rId1"/>
    <sheet name="Feuil1" sheetId="1" r:id="rId2"/>
    <sheet name="graines" sheetId="2" r:id="rId3"/>
    <sheet name="micromottes" sheetId="3" r:id="rId4"/>
    <sheet name="bulbes" sheetId="4" r:id="rId5"/>
    <sheet name="micromottes (2)" sheetId="5" r:id="rId6"/>
  </sheets>
  <definedNames>
    <definedName name="_xlnm._FilterDatabase" localSheetId="1" hidden="1">Feuil1!$A$6:$AA$105</definedName>
    <definedName name="_xlnm._FilterDatabase" localSheetId="2" hidden="1">graines!$A$6:$W$22</definedName>
    <definedName name="_xlnm._FilterDatabase" localSheetId="3" hidden="1">micromottes!$A$6:$AD$55</definedName>
    <definedName name="_xlnm._FilterDatabase" localSheetId="5" hidden="1">'micromottes (2)'!$A$6:$AK$52</definedName>
    <definedName name="_xlnm._FilterDatabase" localSheetId="0" hidden="1">'micromottes (3)'!$A$6:$AK$52</definedName>
  </definedNames>
  <calcPr calcId="125725"/>
</workbook>
</file>

<file path=xl/calcChain.xml><?xml version="1.0" encoding="utf-8"?>
<calcChain xmlns="http://schemas.openxmlformats.org/spreadsheetml/2006/main">
  <c r="K39" i="6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7"/>
  <c r="AH52"/>
  <c r="AI52" s="1"/>
  <c r="AK52" s="1"/>
  <c r="AC52"/>
  <c r="Y52"/>
  <c r="R52"/>
  <c r="P52"/>
  <c r="Q52" s="1"/>
  <c r="T52" s="1"/>
  <c r="H52"/>
  <c r="I52" s="1"/>
  <c r="K52" s="1"/>
  <c r="AH51"/>
  <c r="AI51" s="1"/>
  <c r="AK51" s="1"/>
  <c r="AC51"/>
  <c r="AA51"/>
  <c r="Y51"/>
  <c r="R51"/>
  <c r="Q51"/>
  <c r="T51" s="1"/>
  <c r="P51"/>
  <c r="I51"/>
  <c r="K51" s="1"/>
  <c r="H51"/>
  <c r="AI50"/>
  <c r="AK50" s="1"/>
  <c r="AH50"/>
  <c r="AA50"/>
  <c r="Y50" s="1"/>
  <c r="Z50" s="1"/>
  <c r="AC50" s="1"/>
  <c r="T50"/>
  <c r="R50"/>
  <c r="Q50"/>
  <c r="P50"/>
  <c r="K50"/>
  <c r="I50"/>
  <c r="H50"/>
  <c r="AK49"/>
  <c r="AI49"/>
  <c r="AH49"/>
  <c r="AC49"/>
  <c r="AA49"/>
  <c r="Y49" s="1"/>
  <c r="R49"/>
  <c r="P49"/>
  <c r="Q49" s="1"/>
  <c r="T49" s="1"/>
  <c r="H49"/>
  <c r="I49" s="1"/>
  <c r="K49" s="1"/>
  <c r="AH48"/>
  <c r="AI48" s="1"/>
  <c r="AK48" s="1"/>
  <c r="AA48"/>
  <c r="Z48"/>
  <c r="AC48" s="1"/>
  <c r="Y48"/>
  <c r="R48"/>
  <c r="Q48"/>
  <c r="T48" s="1"/>
  <c r="P48"/>
  <c r="K48"/>
  <c r="I48"/>
  <c r="H48"/>
  <c r="AK47"/>
  <c r="AI47"/>
  <c r="AH47"/>
  <c r="AC47"/>
  <c r="Y47"/>
  <c r="R47"/>
  <c r="Q47"/>
  <c r="T47" s="1"/>
  <c r="P47"/>
  <c r="K47"/>
  <c r="I47"/>
  <c r="H47"/>
  <c r="AK46"/>
  <c r="AI46"/>
  <c r="AH46"/>
  <c r="AA46"/>
  <c r="Y46" s="1"/>
  <c r="Z46" s="1"/>
  <c r="AC46" s="1"/>
  <c r="R46"/>
  <c r="P46"/>
  <c r="Q46" s="1"/>
  <c r="T46" s="1"/>
  <c r="H46"/>
  <c r="I46" s="1"/>
  <c r="K46" s="1"/>
  <c r="AH45"/>
  <c r="AI45" s="1"/>
  <c r="AK45" s="1"/>
  <c r="AC45"/>
  <c r="AA45"/>
  <c r="Y45"/>
  <c r="R45"/>
  <c r="Q45"/>
  <c r="T45" s="1"/>
  <c r="P45"/>
  <c r="I45"/>
  <c r="K45" s="1"/>
  <c r="H45"/>
  <c r="AI44"/>
  <c r="AK44" s="1"/>
  <c r="AH44"/>
  <c r="AA44"/>
  <c r="Y44" s="1"/>
  <c r="Z44" s="1"/>
  <c r="AC44" s="1"/>
  <c r="T44"/>
  <c r="R44"/>
  <c r="Q44"/>
  <c r="P44"/>
  <c r="K44"/>
  <c r="I44"/>
  <c r="H44"/>
  <c r="AK43"/>
  <c r="AI43"/>
  <c r="AH43"/>
  <c r="AA43"/>
  <c r="Y43"/>
  <c r="Z43" s="1"/>
  <c r="AC43" s="1"/>
  <c r="R43"/>
  <c r="Q43"/>
  <c r="T43" s="1"/>
  <c r="P43"/>
  <c r="I43"/>
  <c r="K43" s="1"/>
  <c r="H43"/>
  <c r="AI42"/>
  <c r="AK42" s="1"/>
  <c r="AH42"/>
  <c r="AA42"/>
  <c r="Y42" s="1"/>
  <c r="Z42" s="1"/>
  <c r="AC42" s="1"/>
  <c r="T42"/>
  <c r="R42"/>
  <c r="Q42"/>
  <c r="P42"/>
  <c r="K42"/>
  <c r="I42"/>
  <c r="H42"/>
  <c r="AK41"/>
  <c r="AI41"/>
  <c r="AH41"/>
  <c r="AA41"/>
  <c r="Y41"/>
  <c r="Z41" s="1"/>
  <c r="AC41" s="1"/>
  <c r="T41"/>
  <c r="P41"/>
  <c r="K41"/>
  <c r="I41"/>
  <c r="H41"/>
  <c r="AK40"/>
  <c r="AI40"/>
  <c r="AH40"/>
  <c r="AA40"/>
  <c r="Y40"/>
  <c r="Z40" s="1"/>
  <c r="AC40" s="1"/>
  <c r="T40"/>
  <c r="P40"/>
  <c r="K40"/>
  <c r="H40"/>
  <c r="AK39"/>
  <c r="AI39"/>
  <c r="AH39"/>
  <c r="AA39"/>
  <c r="Y39" s="1"/>
  <c r="Z39" s="1"/>
  <c r="AC39" s="1"/>
  <c r="T39"/>
  <c r="P39"/>
  <c r="I39"/>
  <c r="H39"/>
  <c r="AK38"/>
  <c r="AI38"/>
  <c r="AH38"/>
  <c r="AA38"/>
  <c r="Y38" s="1"/>
  <c r="Z38" s="1"/>
  <c r="AC38" s="1"/>
  <c r="R38"/>
  <c r="P38"/>
  <c r="Q38" s="1"/>
  <c r="T38" s="1"/>
  <c r="H38"/>
  <c r="I38" s="1"/>
  <c r="K38" s="1"/>
  <c r="AH37"/>
  <c r="AI37" s="1"/>
  <c r="AK37" s="1"/>
  <c r="AA37"/>
  <c r="Z37"/>
  <c r="AC37" s="1"/>
  <c r="Y37"/>
  <c r="R37"/>
  <c r="Q37"/>
  <c r="T37" s="1"/>
  <c r="P37"/>
  <c r="K37"/>
  <c r="I37"/>
  <c r="H37"/>
  <c r="AK36"/>
  <c r="AI36"/>
  <c r="AH36"/>
  <c r="AA36"/>
  <c r="Y36" s="1"/>
  <c r="Z36" s="1"/>
  <c r="AC36" s="1"/>
  <c r="R36"/>
  <c r="P36"/>
  <c r="Q36" s="1"/>
  <c r="T36" s="1"/>
  <c r="H36"/>
  <c r="I36" s="1"/>
  <c r="K36" s="1"/>
  <c r="AH35"/>
  <c r="AI35" s="1"/>
  <c r="AK35" s="1"/>
  <c r="AA35"/>
  <c r="Z35"/>
  <c r="AC35" s="1"/>
  <c r="Y35"/>
  <c r="R35"/>
  <c r="Q35"/>
  <c r="T35" s="1"/>
  <c r="P35"/>
  <c r="K35"/>
  <c r="I35"/>
  <c r="H35"/>
  <c r="AK34"/>
  <c r="AI34"/>
  <c r="AH34"/>
  <c r="AA34"/>
  <c r="Y34" s="1"/>
  <c r="Z34" s="1"/>
  <c r="AC34" s="1"/>
  <c r="R34"/>
  <c r="P34"/>
  <c r="Q34" s="1"/>
  <c r="T34" s="1"/>
  <c r="H34"/>
  <c r="I34" s="1"/>
  <c r="K34" s="1"/>
  <c r="AH33"/>
  <c r="AI33" s="1"/>
  <c r="AK33" s="1"/>
  <c r="AA33"/>
  <c r="Y33"/>
  <c r="Z33" s="1"/>
  <c r="AC33" s="1"/>
  <c r="R33"/>
  <c r="Q33"/>
  <c r="T33" s="1"/>
  <c r="P33"/>
  <c r="I33"/>
  <c r="K33" s="1"/>
  <c r="H33"/>
  <c r="AI32"/>
  <c r="AK32" s="1"/>
  <c r="AH32"/>
  <c r="AA32"/>
  <c r="Z32"/>
  <c r="AC32" s="1"/>
  <c r="Y32"/>
  <c r="R32"/>
  <c r="Q32"/>
  <c r="T32" s="1"/>
  <c r="P32"/>
  <c r="K32"/>
  <c r="I32"/>
  <c r="H32"/>
  <c r="AK31"/>
  <c r="AI31"/>
  <c r="AH31"/>
  <c r="AA31"/>
  <c r="Y31" s="1"/>
  <c r="Z31" s="1"/>
  <c r="AC31" s="1"/>
  <c r="T31"/>
  <c r="R31"/>
  <c r="Q31"/>
  <c r="P31"/>
  <c r="K31"/>
  <c r="I31"/>
  <c r="H31"/>
  <c r="AK30"/>
  <c r="AI30"/>
  <c r="AH30"/>
  <c r="AC30"/>
  <c r="AA30"/>
  <c r="Y30" s="1"/>
  <c r="T30"/>
  <c r="P30"/>
  <c r="I30"/>
  <c r="K30" s="1"/>
  <c r="H30"/>
  <c r="AI29"/>
  <c r="AK29" s="1"/>
  <c r="AH29"/>
  <c r="AA29"/>
  <c r="Z29"/>
  <c r="AC29" s="1"/>
  <c r="Y29"/>
  <c r="R29"/>
  <c r="Q29"/>
  <c r="T29" s="1"/>
  <c r="P29"/>
  <c r="K29"/>
  <c r="I29"/>
  <c r="H29"/>
  <c r="AK28"/>
  <c r="AI28"/>
  <c r="AH28"/>
  <c r="AA28"/>
  <c r="Y28" s="1"/>
  <c r="Z28" s="1"/>
  <c r="AC28" s="1"/>
  <c r="T28"/>
  <c r="P28"/>
  <c r="I28"/>
  <c r="K28" s="1"/>
  <c r="H28"/>
  <c r="AI27"/>
  <c r="AK27" s="1"/>
  <c r="AH27"/>
  <c r="AA27"/>
  <c r="Z27"/>
  <c r="AC27" s="1"/>
  <c r="Y27"/>
  <c r="R27"/>
  <c r="Q27"/>
  <c r="T27" s="1"/>
  <c r="P27"/>
  <c r="K27"/>
  <c r="I27"/>
  <c r="H27"/>
  <c r="AK26"/>
  <c r="AI26"/>
  <c r="AH26"/>
  <c r="AA26"/>
  <c r="Y26" s="1"/>
  <c r="Z26" s="1"/>
  <c r="AC26" s="1"/>
  <c r="T26"/>
  <c r="R26"/>
  <c r="Q26"/>
  <c r="P26"/>
  <c r="K26"/>
  <c r="I26"/>
  <c r="H26"/>
  <c r="AK25"/>
  <c r="AI25"/>
  <c r="AH25"/>
  <c r="AA25"/>
  <c r="Y25" s="1"/>
  <c r="Z25" s="1"/>
  <c r="AC25" s="1"/>
  <c r="T25"/>
  <c r="P25"/>
  <c r="K25"/>
  <c r="I25"/>
  <c r="H25"/>
  <c r="AK24"/>
  <c r="AH24"/>
  <c r="AA24"/>
  <c r="Z24"/>
  <c r="AC24" s="1"/>
  <c r="Y24"/>
  <c r="R24"/>
  <c r="Q24"/>
  <c r="T24" s="1"/>
  <c r="P24"/>
  <c r="K24"/>
  <c r="I24"/>
  <c r="H24"/>
  <c r="AK23"/>
  <c r="AH23"/>
  <c r="AA23"/>
  <c r="Z23"/>
  <c r="AC23" s="1"/>
  <c r="Y23"/>
  <c r="R23"/>
  <c r="Q23"/>
  <c r="T23" s="1"/>
  <c r="P23"/>
  <c r="K23"/>
  <c r="I23"/>
  <c r="H23"/>
  <c r="AK22"/>
  <c r="AI22"/>
  <c r="AH22"/>
  <c r="AA22"/>
  <c r="Y22" s="1"/>
  <c r="Z22" s="1"/>
  <c r="AC22" s="1"/>
  <c r="T22"/>
  <c r="R22"/>
  <c r="Q22"/>
  <c r="P22"/>
  <c r="K22"/>
  <c r="I22"/>
  <c r="H22"/>
  <c r="AK21"/>
  <c r="AI21"/>
  <c r="AH21"/>
  <c r="AA21"/>
  <c r="Y21" s="1"/>
  <c r="Z21" s="1"/>
  <c r="AC21" s="1"/>
  <c r="R21"/>
  <c r="P21"/>
  <c r="Q21" s="1"/>
  <c r="T21" s="1"/>
  <c r="H21"/>
  <c r="I21" s="1"/>
  <c r="K21" s="1"/>
  <c r="AH20"/>
  <c r="AI20" s="1"/>
  <c r="AK20" s="1"/>
  <c r="AA20"/>
  <c r="Y20"/>
  <c r="Z20" s="1"/>
  <c r="AC20" s="1"/>
  <c r="R20"/>
  <c r="Q20"/>
  <c r="T20" s="1"/>
  <c r="P20"/>
  <c r="I20"/>
  <c r="K20" s="1"/>
  <c r="H20"/>
  <c r="AI19"/>
  <c r="AK19" s="1"/>
  <c r="AH19"/>
  <c r="AA19"/>
  <c r="Z19"/>
  <c r="AC19" s="1"/>
  <c r="Y19"/>
  <c r="R19"/>
  <c r="Q19"/>
  <c r="T19" s="1"/>
  <c r="P19"/>
  <c r="K19"/>
  <c r="I19"/>
  <c r="H19"/>
  <c r="AK18"/>
  <c r="AI18"/>
  <c r="AH18"/>
  <c r="AC18"/>
  <c r="Y18"/>
  <c r="R18"/>
  <c r="Q18"/>
  <c r="T18" s="1"/>
  <c r="P18"/>
  <c r="I18"/>
  <c r="K18" s="1"/>
  <c r="H18"/>
  <c r="AI17"/>
  <c r="AK17" s="1"/>
  <c r="AH17"/>
  <c r="AA17"/>
  <c r="Z17"/>
  <c r="AC17" s="1"/>
  <c r="Y17"/>
  <c r="R17"/>
  <c r="Q17"/>
  <c r="T17" s="1"/>
  <c r="P17"/>
  <c r="K17"/>
  <c r="I17"/>
  <c r="H17"/>
  <c r="AK16"/>
  <c r="AH16"/>
  <c r="AC16"/>
  <c r="Y16"/>
  <c r="T16"/>
  <c r="P16"/>
  <c r="K16"/>
  <c r="I16"/>
  <c r="H16"/>
  <c r="AK15"/>
  <c r="AH15"/>
  <c r="AC15"/>
  <c r="Y15"/>
  <c r="T15"/>
  <c r="P15"/>
  <c r="K15"/>
  <c r="I15"/>
  <c r="H15"/>
  <c r="AK14"/>
  <c r="AH14"/>
  <c r="AC14"/>
  <c r="Y14"/>
  <c r="T14"/>
  <c r="P14"/>
  <c r="K14"/>
  <c r="I14"/>
  <c r="H14"/>
  <c r="AK13"/>
  <c r="AI13"/>
  <c r="AH13"/>
  <c r="AC13"/>
  <c r="Y13"/>
  <c r="R13"/>
  <c r="Q13"/>
  <c r="T13" s="1"/>
  <c r="P13"/>
  <c r="I13"/>
  <c r="K13" s="1"/>
  <c r="H13"/>
  <c r="AI12"/>
  <c r="AK12" s="1"/>
  <c r="AH12"/>
  <c r="AC12"/>
  <c r="Y12"/>
  <c r="R12"/>
  <c r="P12"/>
  <c r="Q12" s="1"/>
  <c r="T12" s="1"/>
  <c r="H12"/>
  <c r="I12" s="1"/>
  <c r="K12" s="1"/>
  <c r="AH11"/>
  <c r="AI11" s="1"/>
  <c r="AK11" s="1"/>
  <c r="AC11"/>
  <c r="Y11"/>
  <c r="T11"/>
  <c r="R11"/>
  <c r="Q11"/>
  <c r="P11"/>
  <c r="K11"/>
  <c r="I11"/>
  <c r="H11"/>
  <c r="AK10"/>
  <c r="AI10"/>
  <c r="AH10"/>
  <c r="AC10"/>
  <c r="Y10"/>
  <c r="R10"/>
  <c r="Q10"/>
  <c r="T10" s="1"/>
  <c r="P10"/>
  <c r="K10"/>
  <c r="I10"/>
  <c r="H10"/>
  <c r="AK9"/>
  <c r="AH9"/>
  <c r="AC9"/>
  <c r="Y9"/>
  <c r="T9"/>
  <c r="P9"/>
  <c r="K9"/>
  <c r="I9"/>
  <c r="H9"/>
  <c r="AK8"/>
  <c r="AH8"/>
  <c r="AC8"/>
  <c r="Y8"/>
  <c r="R8"/>
  <c r="P8"/>
  <c r="Q8" s="1"/>
  <c r="T8" s="1"/>
  <c r="H8"/>
  <c r="I8" s="1"/>
  <c r="K8" s="1"/>
  <c r="AH7"/>
  <c r="AI7" s="1"/>
  <c r="AK7" s="1"/>
  <c r="AC7"/>
  <c r="Y7"/>
  <c r="T7"/>
  <c r="Q7"/>
  <c r="K7"/>
  <c r="AD7" i="5" l="1"/>
  <c r="AC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7"/>
  <c r="AL7" l="1"/>
  <c r="U7"/>
  <c r="AK8"/>
  <c r="AK9"/>
  <c r="AK14"/>
  <c r="AK15"/>
  <c r="AK16"/>
  <c r="AK24"/>
  <c r="AK23"/>
  <c r="K40"/>
  <c r="K7"/>
  <c r="Y18"/>
  <c r="Y47"/>
  <c r="Y52"/>
  <c r="Y7"/>
  <c r="Y8"/>
  <c r="Y9"/>
  <c r="Y10"/>
  <c r="Y11"/>
  <c r="Y12"/>
  <c r="Y13"/>
  <c r="Y14"/>
  <c r="Y15"/>
  <c r="Y16"/>
  <c r="AC8"/>
  <c r="AC9"/>
  <c r="AC10"/>
  <c r="AC11"/>
  <c r="AC12"/>
  <c r="AC13"/>
  <c r="AC14"/>
  <c r="AC15"/>
  <c r="AC16"/>
  <c r="AC18"/>
  <c r="AC30"/>
  <c r="AC45"/>
  <c r="AC47"/>
  <c r="AC49"/>
  <c r="AC51"/>
  <c r="AC52"/>
  <c r="T9"/>
  <c r="T14"/>
  <c r="T15"/>
  <c r="T16"/>
  <c r="T25"/>
  <c r="T28"/>
  <c r="T30"/>
  <c r="T39"/>
  <c r="T40"/>
  <c r="T41"/>
  <c r="T7"/>
  <c r="H8"/>
  <c r="I8" s="1"/>
  <c r="K8" s="1"/>
  <c r="H9"/>
  <c r="I9" s="1"/>
  <c r="K9" s="1"/>
  <c r="H10"/>
  <c r="H11"/>
  <c r="I11" s="1"/>
  <c r="K11" s="1"/>
  <c r="H12"/>
  <c r="I12" s="1"/>
  <c r="K12" s="1"/>
  <c r="H13"/>
  <c r="H14"/>
  <c r="H15"/>
  <c r="I15" s="1"/>
  <c r="K15" s="1"/>
  <c r="H16"/>
  <c r="I16" s="1"/>
  <c r="K16" s="1"/>
  <c r="H17"/>
  <c r="H18"/>
  <c r="H19"/>
  <c r="I19" s="1"/>
  <c r="K19" s="1"/>
  <c r="H20"/>
  <c r="I20" s="1"/>
  <c r="K20" s="1"/>
  <c r="H21"/>
  <c r="I21" s="1"/>
  <c r="K21" s="1"/>
  <c r="H25"/>
  <c r="H26"/>
  <c r="H27"/>
  <c r="I27" s="1"/>
  <c r="K27" s="1"/>
  <c r="H28"/>
  <c r="H29"/>
  <c r="H30"/>
  <c r="I30" s="1"/>
  <c r="K30" s="1"/>
  <c r="H31"/>
  <c r="I31" s="1"/>
  <c r="K31" s="1"/>
  <c r="H32"/>
  <c r="I32" s="1"/>
  <c r="K32" s="1"/>
  <c r="H33"/>
  <c r="H34"/>
  <c r="I34" s="1"/>
  <c r="K34" s="1"/>
  <c r="H35"/>
  <c r="I35" s="1"/>
  <c r="K35" s="1"/>
  <c r="H36"/>
  <c r="I36" s="1"/>
  <c r="K36" s="1"/>
  <c r="H22"/>
  <c r="H37"/>
  <c r="H38"/>
  <c r="I38" s="1"/>
  <c r="K38" s="1"/>
  <c r="H39"/>
  <c r="I39" s="1"/>
  <c r="K39" s="1"/>
  <c r="H40"/>
  <c r="H41"/>
  <c r="I41" s="1"/>
  <c r="K41" s="1"/>
  <c r="H24"/>
  <c r="H23"/>
  <c r="I23" s="1"/>
  <c r="K23" s="1"/>
  <c r="H42"/>
  <c r="I42" s="1"/>
  <c r="K42" s="1"/>
  <c r="H43"/>
  <c r="H44"/>
  <c r="H45"/>
  <c r="I45" s="1"/>
  <c r="K45" s="1"/>
  <c r="H46"/>
  <c r="I46" s="1"/>
  <c r="K46" s="1"/>
  <c r="H47"/>
  <c r="I47" s="1"/>
  <c r="K47" s="1"/>
  <c r="H48"/>
  <c r="H49"/>
  <c r="I49" s="1"/>
  <c r="K49" s="1"/>
  <c r="H50"/>
  <c r="I50" s="1"/>
  <c r="K50" s="1"/>
  <c r="H51"/>
  <c r="H52"/>
  <c r="P8"/>
  <c r="P9"/>
  <c r="P10"/>
  <c r="P11"/>
  <c r="P12"/>
  <c r="P13"/>
  <c r="P14"/>
  <c r="P15"/>
  <c r="P16"/>
  <c r="P17"/>
  <c r="P18"/>
  <c r="P19"/>
  <c r="P20"/>
  <c r="P21"/>
  <c r="P25"/>
  <c r="P26"/>
  <c r="P27"/>
  <c r="P28"/>
  <c r="P29"/>
  <c r="P30"/>
  <c r="P31"/>
  <c r="P32"/>
  <c r="P33"/>
  <c r="P34"/>
  <c r="P35"/>
  <c r="P36"/>
  <c r="P22"/>
  <c r="P37"/>
  <c r="P38"/>
  <c r="P39"/>
  <c r="P40"/>
  <c r="P41"/>
  <c r="P24"/>
  <c r="P23"/>
  <c r="P42"/>
  <c r="P43"/>
  <c r="P44"/>
  <c r="P45"/>
  <c r="P46"/>
  <c r="P47"/>
  <c r="P48"/>
  <c r="P49"/>
  <c r="P50"/>
  <c r="P51"/>
  <c r="P52"/>
  <c r="Q52" s="1"/>
  <c r="T52" s="1"/>
  <c r="AH8"/>
  <c r="AH9"/>
  <c r="AH10"/>
  <c r="AI10" s="1"/>
  <c r="AK10" s="1"/>
  <c r="AH11"/>
  <c r="AI11" s="1"/>
  <c r="AK11" s="1"/>
  <c r="AH12"/>
  <c r="AH13"/>
  <c r="AI13" s="1"/>
  <c r="AK13" s="1"/>
  <c r="AH14"/>
  <c r="AH15"/>
  <c r="AH16"/>
  <c r="AH17"/>
  <c r="AH18"/>
  <c r="AH19"/>
  <c r="AH20"/>
  <c r="AH21"/>
  <c r="AH25"/>
  <c r="AH26"/>
  <c r="AH27"/>
  <c r="AH28"/>
  <c r="AH29"/>
  <c r="AH30"/>
  <c r="AH31"/>
  <c r="AH32"/>
  <c r="AH33"/>
  <c r="AH34"/>
  <c r="AH35"/>
  <c r="AH36"/>
  <c r="AH22"/>
  <c r="AH37"/>
  <c r="AH38"/>
  <c r="AH39"/>
  <c r="AH40"/>
  <c r="AH41"/>
  <c r="AH24"/>
  <c r="AH23"/>
  <c r="AH42"/>
  <c r="AH43"/>
  <c r="AH44"/>
  <c r="AH45"/>
  <c r="AH46"/>
  <c r="AH47"/>
  <c r="AH48"/>
  <c r="AH49"/>
  <c r="AH50"/>
  <c r="AH51"/>
  <c r="AH52"/>
  <c r="AI52" s="1"/>
  <c r="AK52" s="1"/>
  <c r="AH7"/>
  <c r="AI7" s="1"/>
  <c r="AK7" s="1"/>
  <c r="Q7"/>
  <c r="AI51"/>
  <c r="AK51" s="1"/>
  <c r="AI50"/>
  <c r="AK50" s="1"/>
  <c r="AI49"/>
  <c r="AK49" s="1"/>
  <c r="AI48"/>
  <c r="AK48" s="1"/>
  <c r="AI47"/>
  <c r="AK47" s="1"/>
  <c r="AI46"/>
  <c r="AK46" s="1"/>
  <c r="AI45"/>
  <c r="AK45" s="1"/>
  <c r="AI44"/>
  <c r="AK44" s="1"/>
  <c r="AI43"/>
  <c r="AK43" s="1"/>
  <c r="AI42"/>
  <c r="AK42" s="1"/>
  <c r="AI41"/>
  <c r="AK41" s="1"/>
  <c r="AI40"/>
  <c r="AK40" s="1"/>
  <c r="AI39"/>
  <c r="AK39" s="1"/>
  <c r="AI38"/>
  <c r="AK38" s="1"/>
  <c r="AI37"/>
  <c r="AK37" s="1"/>
  <c r="AI22"/>
  <c r="AK22" s="1"/>
  <c r="AI36"/>
  <c r="AK36" s="1"/>
  <c r="AI35"/>
  <c r="AK35" s="1"/>
  <c r="AI34"/>
  <c r="AK34" s="1"/>
  <c r="AI33"/>
  <c r="AK33" s="1"/>
  <c r="AI32"/>
  <c r="AK32" s="1"/>
  <c r="AI31"/>
  <c r="AK31" s="1"/>
  <c r="AI30"/>
  <c r="AK30" s="1"/>
  <c r="AI29"/>
  <c r="AK29" s="1"/>
  <c r="AI28"/>
  <c r="AK28" s="1"/>
  <c r="AI27"/>
  <c r="AK27" s="1"/>
  <c r="AI26"/>
  <c r="AK26" s="1"/>
  <c r="AI25"/>
  <c r="AK25" s="1"/>
  <c r="AI21"/>
  <c r="AK21" s="1"/>
  <c r="AI20"/>
  <c r="AK20" s="1"/>
  <c r="AI19"/>
  <c r="AK19" s="1"/>
  <c r="AI18"/>
  <c r="AK18" s="1"/>
  <c r="AI17"/>
  <c r="AK17" s="1"/>
  <c r="AI12"/>
  <c r="AK12" s="1"/>
  <c r="AA51"/>
  <c r="Y51" s="1"/>
  <c r="AA50"/>
  <c r="AA49"/>
  <c r="Y49" s="1"/>
  <c r="AA48"/>
  <c r="AA46"/>
  <c r="AA45"/>
  <c r="Y45" s="1"/>
  <c r="AA44"/>
  <c r="AA43"/>
  <c r="Y43" s="1"/>
  <c r="AA42"/>
  <c r="AA23"/>
  <c r="Y23" s="1"/>
  <c r="AA24"/>
  <c r="AA41"/>
  <c r="Y41" s="1"/>
  <c r="AA40"/>
  <c r="AA39"/>
  <c r="Y39" s="1"/>
  <c r="AA38"/>
  <c r="AA37"/>
  <c r="Y37" s="1"/>
  <c r="AA22"/>
  <c r="AA36"/>
  <c r="Y36" s="1"/>
  <c r="AA35"/>
  <c r="AA34"/>
  <c r="Y34" s="1"/>
  <c r="AA33"/>
  <c r="AA32"/>
  <c r="AA31"/>
  <c r="AA30"/>
  <c r="Y30" s="1"/>
  <c r="AA29"/>
  <c r="AA28"/>
  <c r="AA27"/>
  <c r="AA26"/>
  <c r="Y26" s="1"/>
  <c r="AA25"/>
  <c r="AA21"/>
  <c r="AA20"/>
  <c r="AA19"/>
  <c r="Y19" s="1"/>
  <c r="AA17"/>
  <c r="Y17" s="1"/>
  <c r="Z17" s="1"/>
  <c r="AC17" s="1"/>
  <c r="R52"/>
  <c r="R51"/>
  <c r="Q51"/>
  <c r="T51" s="1"/>
  <c r="R50"/>
  <c r="Q50"/>
  <c r="T50" s="1"/>
  <c r="R49"/>
  <c r="Q49"/>
  <c r="T49" s="1"/>
  <c r="R48"/>
  <c r="Q48"/>
  <c r="T48" s="1"/>
  <c r="R47"/>
  <c r="Q47"/>
  <c r="T47" s="1"/>
  <c r="R46"/>
  <c r="Q46"/>
  <c r="T46" s="1"/>
  <c r="R45"/>
  <c r="Q45"/>
  <c r="T45" s="1"/>
  <c r="R44"/>
  <c r="Q44"/>
  <c r="T44" s="1"/>
  <c r="R43"/>
  <c r="Q43"/>
  <c r="T43" s="1"/>
  <c r="R42"/>
  <c r="Q42"/>
  <c r="T42" s="1"/>
  <c r="R23"/>
  <c r="Q23"/>
  <c r="T23" s="1"/>
  <c r="R24"/>
  <c r="Q24"/>
  <c r="T24" s="1"/>
  <c r="R38"/>
  <c r="Q38"/>
  <c r="T38" s="1"/>
  <c r="R37"/>
  <c r="Q37"/>
  <c r="T37" s="1"/>
  <c r="R22"/>
  <c r="Q22"/>
  <c r="T22" s="1"/>
  <c r="R36"/>
  <c r="Q36"/>
  <c r="T36" s="1"/>
  <c r="R35"/>
  <c r="Q35"/>
  <c r="T35" s="1"/>
  <c r="R34"/>
  <c r="Q34"/>
  <c r="T34" s="1"/>
  <c r="R33"/>
  <c r="Q33"/>
  <c r="T33" s="1"/>
  <c r="R32"/>
  <c r="Q32"/>
  <c r="T32" s="1"/>
  <c r="R31"/>
  <c r="Q31"/>
  <c r="T31" s="1"/>
  <c r="R29"/>
  <c r="Q29"/>
  <c r="T29" s="1"/>
  <c r="R27"/>
  <c r="Q27"/>
  <c r="T27" s="1"/>
  <c r="R26"/>
  <c r="Q26"/>
  <c r="T26" s="1"/>
  <c r="R21"/>
  <c r="Q21"/>
  <c r="T21" s="1"/>
  <c r="R20"/>
  <c r="Q20"/>
  <c r="T20" s="1"/>
  <c r="R19"/>
  <c r="Q19"/>
  <c r="T19" s="1"/>
  <c r="R18"/>
  <c r="Q18"/>
  <c r="T18" s="1"/>
  <c r="R17"/>
  <c r="Q17"/>
  <c r="T17" s="1"/>
  <c r="R13"/>
  <c r="Q13"/>
  <c r="T13" s="1"/>
  <c r="R12"/>
  <c r="Q12"/>
  <c r="T12" s="1"/>
  <c r="R11"/>
  <c r="Q11"/>
  <c r="T11" s="1"/>
  <c r="R10"/>
  <c r="Q10"/>
  <c r="T10" s="1"/>
  <c r="R8"/>
  <c r="Q8"/>
  <c r="T8" s="1"/>
  <c r="I26"/>
  <c r="K26" s="1"/>
  <c r="I37"/>
  <c r="K37" s="1"/>
  <c r="I43"/>
  <c r="K43" s="1"/>
  <c r="I51"/>
  <c r="K51" s="1"/>
  <c r="I10"/>
  <c r="K10" s="1"/>
  <c r="I14"/>
  <c r="K14" s="1"/>
  <c r="I18"/>
  <c r="K18" s="1"/>
  <c r="I25"/>
  <c r="K25" s="1"/>
  <c r="I29"/>
  <c r="K29" s="1"/>
  <c r="I33"/>
  <c r="K33" s="1"/>
  <c r="I22"/>
  <c r="K22" s="1"/>
  <c r="I52"/>
  <c r="K52" s="1"/>
  <c r="I48"/>
  <c r="K48" s="1"/>
  <c r="I44"/>
  <c r="K44" s="1"/>
  <c r="I24"/>
  <c r="K24" s="1"/>
  <c r="I13"/>
  <c r="K13" s="1"/>
  <c r="G8" i="3"/>
  <c r="H8" s="1"/>
  <c r="J8" s="1"/>
  <c r="G9"/>
  <c r="H9"/>
  <c r="J9" s="1"/>
  <c r="G10"/>
  <c r="H10" s="1"/>
  <c r="J10" s="1"/>
  <c r="G11"/>
  <c r="H11"/>
  <c r="J11" s="1"/>
  <c r="G12"/>
  <c r="H12" s="1"/>
  <c r="J12" s="1"/>
  <c r="G13"/>
  <c r="H13" s="1"/>
  <c r="J13" s="1"/>
  <c r="G14"/>
  <c r="H14" s="1"/>
  <c r="J14" s="1"/>
  <c r="G15"/>
  <c r="H15" s="1"/>
  <c r="J15" s="1"/>
  <c r="G16"/>
  <c r="H16" s="1"/>
  <c r="J16" s="1"/>
  <c r="G17"/>
  <c r="H17"/>
  <c r="J17" s="1"/>
  <c r="G18"/>
  <c r="H18" s="1"/>
  <c r="J18" s="1"/>
  <c r="G19"/>
  <c r="H19" s="1"/>
  <c r="J19" s="1"/>
  <c r="G20"/>
  <c r="H20" s="1"/>
  <c r="J20" s="1"/>
  <c r="G21"/>
  <c r="H21"/>
  <c r="J21" s="1"/>
  <c r="G22"/>
  <c r="H22" s="1"/>
  <c r="J22" s="1"/>
  <c r="G23"/>
  <c r="H23"/>
  <c r="J23" s="1"/>
  <c r="G24"/>
  <c r="H24" s="1"/>
  <c r="J24" s="1"/>
  <c r="G25"/>
  <c r="H25"/>
  <c r="J25" s="1"/>
  <c r="G26"/>
  <c r="H26" s="1"/>
  <c r="J26" s="1"/>
  <c r="G27"/>
  <c r="H27"/>
  <c r="J27" s="1"/>
  <c r="G28"/>
  <c r="H28" s="1"/>
  <c r="J28" s="1"/>
  <c r="G29"/>
  <c r="H29"/>
  <c r="J29" s="1"/>
  <c r="G30"/>
  <c r="H30" s="1"/>
  <c r="J30" s="1"/>
  <c r="G31"/>
  <c r="H31"/>
  <c r="J31" s="1"/>
  <c r="G32"/>
  <c r="H32" s="1"/>
  <c r="J32" s="1"/>
  <c r="G33"/>
  <c r="H33" s="1"/>
  <c r="J33" s="1"/>
  <c r="G34"/>
  <c r="H34"/>
  <c r="J34" s="1"/>
  <c r="G35"/>
  <c r="H35" s="1"/>
  <c r="J35" s="1"/>
  <c r="G36"/>
  <c r="H36"/>
  <c r="J36" s="1"/>
  <c r="G37"/>
  <c r="H37" s="1"/>
  <c r="J37" s="1"/>
  <c r="G39"/>
  <c r="H39" s="1"/>
  <c r="J39" s="1"/>
  <c r="G40"/>
  <c r="H40" s="1"/>
  <c r="J40" s="1"/>
  <c r="G41"/>
  <c r="H41"/>
  <c r="J41" s="1"/>
  <c r="G42"/>
  <c r="H42" s="1"/>
  <c r="J42" s="1"/>
  <c r="G43"/>
  <c r="H43"/>
  <c r="J43"/>
  <c r="G44"/>
  <c r="H44"/>
  <c r="J44" s="1"/>
  <c r="G45"/>
  <c r="H45" s="1"/>
  <c r="J45" s="1"/>
  <c r="G46"/>
  <c r="H46"/>
  <c r="J46" s="1"/>
  <c r="G47"/>
  <c r="H47" s="1"/>
  <c r="J47" s="1"/>
  <c r="G48"/>
  <c r="H48"/>
  <c r="J48" s="1"/>
  <c r="G49"/>
  <c r="H49" s="1"/>
  <c r="J49" s="1"/>
  <c r="G50"/>
  <c r="H50"/>
  <c r="J50" s="1"/>
  <c r="G51"/>
  <c r="H51" s="1"/>
  <c r="J51" s="1"/>
  <c r="G52"/>
  <c r="H52"/>
  <c r="J52" s="1"/>
  <c r="Y21" i="5" l="1"/>
  <c r="Z21" s="1"/>
  <c r="AC21" s="1"/>
  <c r="Y28"/>
  <c r="Z28" s="1"/>
  <c r="AC28" s="1"/>
  <c r="Y32"/>
  <c r="Z32" s="1"/>
  <c r="AC32" s="1"/>
  <c r="Y48"/>
  <c r="Z48" s="1"/>
  <c r="AC48" s="1"/>
  <c r="Y50"/>
  <c r="Z50" s="1"/>
  <c r="AC50" s="1"/>
  <c r="Y20"/>
  <c r="Z20" s="1"/>
  <c r="AC20" s="1"/>
  <c r="Y25"/>
  <c r="Z25" s="1"/>
  <c r="AC25" s="1"/>
  <c r="Y27"/>
  <c r="Z27" s="1"/>
  <c r="AC27" s="1"/>
  <c r="Y29"/>
  <c r="Z29" s="1"/>
  <c r="AC29" s="1"/>
  <c r="Y31"/>
  <c r="Z31" s="1"/>
  <c r="AC31" s="1"/>
  <c r="Y33"/>
  <c r="Z33" s="1"/>
  <c r="AC33" s="1"/>
  <c r="Y35"/>
  <c r="Z35" s="1"/>
  <c r="AC35" s="1"/>
  <c r="Y22"/>
  <c r="Z22" s="1"/>
  <c r="AC22" s="1"/>
  <c r="Y38"/>
  <c r="Z38" s="1"/>
  <c r="AC38" s="1"/>
  <c r="Y40"/>
  <c r="Z40" s="1"/>
  <c r="AC40" s="1"/>
  <c r="Y24"/>
  <c r="Z24" s="1"/>
  <c r="AC24" s="1"/>
  <c r="Y42"/>
  <c r="Z42" s="1"/>
  <c r="AC42" s="1"/>
  <c r="Y44"/>
  <c r="Z44" s="1"/>
  <c r="AC44" s="1"/>
  <c r="Y46"/>
  <c r="Z46" s="1"/>
  <c r="AC46" s="1"/>
  <c r="I17"/>
  <c r="K17" s="1"/>
  <c r="I28"/>
  <c r="Z34"/>
  <c r="Z36"/>
  <c r="Z37"/>
  <c r="Z39"/>
  <c r="Z41"/>
  <c r="Z23"/>
  <c r="Z43"/>
  <c r="Z19"/>
  <c r="Z26"/>
  <c r="O10" i="3"/>
  <c r="O11"/>
  <c r="O12"/>
  <c r="O13"/>
  <c r="O17"/>
  <c r="O18"/>
  <c r="O19"/>
  <c r="O20"/>
  <c r="O21"/>
  <c r="O23"/>
  <c r="O24"/>
  <c r="O26"/>
  <c r="O28"/>
  <c r="O29"/>
  <c r="O30"/>
  <c r="O31"/>
  <c r="O32"/>
  <c r="O33"/>
  <c r="O34"/>
  <c r="O35"/>
  <c r="O36"/>
  <c r="O40"/>
  <c r="O41"/>
  <c r="O42"/>
  <c r="O43"/>
  <c r="O44"/>
  <c r="O45"/>
  <c r="O46"/>
  <c r="O47"/>
  <c r="O48"/>
  <c r="O49"/>
  <c r="O50"/>
  <c r="O51"/>
  <c r="O52"/>
  <c r="O8"/>
  <c r="V17"/>
  <c r="V19"/>
  <c r="V20"/>
  <c r="V21"/>
  <c r="V22"/>
  <c r="V23"/>
  <c r="V24"/>
  <c r="V25"/>
  <c r="V26"/>
  <c r="V27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28"/>
  <c r="K28" i="5" l="1"/>
  <c r="AC23"/>
  <c r="AC39"/>
  <c r="AC36"/>
  <c r="AC26"/>
  <c r="AC19"/>
  <c r="AC43"/>
  <c r="AC41"/>
  <c r="AC37"/>
  <c r="AC34"/>
  <c r="X51" i="3"/>
  <c r="X49"/>
  <c r="X45"/>
  <c r="X27"/>
  <c r="Q67" l="1"/>
  <c r="S67" s="1"/>
  <c r="Q68" l="1"/>
  <c r="S68" s="1"/>
  <c r="Q69"/>
  <c r="S69" s="1"/>
  <c r="Q70"/>
  <c r="S70" s="1"/>
  <c r="Q71"/>
  <c r="S71" s="1"/>
  <c r="Q72"/>
  <c r="S72" s="1"/>
  <c r="Q73"/>
  <c r="S73" s="1"/>
  <c r="Q74"/>
  <c r="S74" s="1"/>
  <c r="Q75"/>
  <c r="S75" s="1"/>
  <c r="Q76"/>
  <c r="S76" s="1"/>
  <c r="Q77"/>
  <c r="S77" s="1"/>
  <c r="Q78"/>
  <c r="S78" s="1"/>
  <c r="Q79"/>
  <c r="S79" s="1"/>
  <c r="Q80"/>
  <c r="S80" s="1"/>
  <c r="Q81"/>
  <c r="S81" s="1"/>
  <c r="Q82"/>
  <c r="S82" s="1"/>
  <c r="Q83"/>
  <c r="S83" s="1"/>
  <c r="Q84"/>
  <c r="S84" s="1"/>
  <c r="Q85"/>
  <c r="S85" s="1"/>
  <c r="Q86"/>
  <c r="S86" s="1"/>
  <c r="Q87"/>
  <c r="S87" s="1"/>
  <c r="Q88"/>
  <c r="S88" s="1"/>
  <c r="Q89"/>
  <c r="S89" s="1"/>
  <c r="Q90"/>
  <c r="S90" s="1"/>
  <c r="Q91"/>
  <c r="S91" s="1"/>
  <c r="Q92"/>
  <c r="S92" s="1"/>
  <c r="Q93"/>
  <c r="S93" s="1"/>
  <c r="Q94"/>
  <c r="S94" s="1"/>
  <c r="Q95"/>
  <c r="S95" s="1"/>
  <c r="Q96"/>
  <c r="S96" s="1"/>
  <c r="Q97"/>
  <c r="S97" s="1"/>
  <c r="Q98"/>
  <c r="S98" s="1"/>
  <c r="Q99"/>
  <c r="S99" s="1"/>
  <c r="Q100"/>
  <c r="S100" s="1"/>
  <c r="Q101"/>
  <c r="S101" s="1"/>
  <c r="Q102"/>
  <c r="S102" s="1"/>
  <c r="Q103"/>
  <c r="S103" s="1"/>
  <c r="Q104"/>
  <c r="S104" s="1"/>
  <c r="Q105"/>
  <c r="S105" s="1"/>
  <c r="Q106"/>
  <c r="S106" s="1"/>
  <c r="Q107"/>
  <c r="S107" s="1"/>
  <c r="Q108"/>
  <c r="S108" s="1"/>
  <c r="Q109"/>
  <c r="S109" s="1"/>
  <c r="Q110"/>
  <c r="S110" s="1"/>
  <c r="Q111"/>
  <c r="S111" s="1"/>
  <c r="Q112"/>
  <c r="S112" s="1"/>
  <c r="Q113"/>
  <c r="S113" s="1"/>
  <c r="Q114"/>
  <c r="S114" s="1"/>
  <c r="Q115"/>
  <c r="S115" s="1"/>
  <c r="AA12"/>
  <c r="AB12" s="1"/>
  <c r="AD12" s="1"/>
  <c r="AA10"/>
  <c r="AB10" s="1"/>
  <c r="AD10" s="1"/>
  <c r="AA11"/>
  <c r="AB11" s="1"/>
  <c r="AD11" s="1"/>
  <c r="AA13"/>
  <c r="AB13" s="1"/>
  <c r="AD13" s="1"/>
  <c r="AA18"/>
  <c r="AB18" s="1"/>
  <c r="AD18" s="1"/>
  <c r="AA17"/>
  <c r="AB17" s="1"/>
  <c r="AD17" s="1"/>
  <c r="AA19"/>
  <c r="AB19" s="1"/>
  <c r="AD19" s="1"/>
  <c r="AA20"/>
  <c r="AB20" s="1"/>
  <c r="AD20" s="1"/>
  <c r="AA21"/>
  <c r="AB21" s="1"/>
  <c r="AD21" s="1"/>
  <c r="AA42"/>
  <c r="AB42" s="1"/>
  <c r="AD42" s="1"/>
  <c r="AA43"/>
  <c r="AB43" s="1"/>
  <c r="AD43" s="1"/>
  <c r="AA22"/>
  <c r="AB22" s="1"/>
  <c r="AD22" s="1"/>
  <c r="AA23"/>
  <c r="AB23" s="1"/>
  <c r="AD23" s="1"/>
  <c r="AA24"/>
  <c r="AB24" s="1"/>
  <c r="AD24" s="1"/>
  <c r="AA44"/>
  <c r="AB44" s="1"/>
  <c r="AD44" s="1"/>
  <c r="AA45"/>
  <c r="AB45" s="1"/>
  <c r="AD45" s="1"/>
  <c r="AA25"/>
  <c r="AB25" s="1"/>
  <c r="AD25" s="1"/>
  <c r="AA26"/>
  <c r="AB26" s="1"/>
  <c r="AD26" s="1"/>
  <c r="AA46"/>
  <c r="AB46" s="1"/>
  <c r="AD46" s="1"/>
  <c r="AA47"/>
  <c r="AB47" s="1"/>
  <c r="AD47" s="1"/>
  <c r="AA48"/>
  <c r="AB48" s="1"/>
  <c r="AD48" s="1"/>
  <c r="AA49"/>
  <c r="AB49" s="1"/>
  <c r="AD49" s="1"/>
  <c r="AA50"/>
  <c r="AB50" s="1"/>
  <c r="AD50" s="1"/>
  <c r="AA27"/>
  <c r="AB27" s="1"/>
  <c r="AD27" s="1"/>
  <c r="AA28"/>
  <c r="AB28" s="1"/>
  <c r="AD28" s="1"/>
  <c r="AA29"/>
  <c r="AB29" s="1"/>
  <c r="AD29" s="1"/>
  <c r="AA30"/>
  <c r="AB30" s="1"/>
  <c r="AD30" s="1"/>
  <c r="AA31"/>
  <c r="AB31" s="1"/>
  <c r="AD31" s="1"/>
  <c r="AA51"/>
  <c r="AB51" s="1"/>
  <c r="AD51" s="1"/>
  <c r="AA52"/>
  <c r="AB52" s="1"/>
  <c r="AD52" s="1"/>
  <c r="AA32"/>
  <c r="AB32" s="1"/>
  <c r="AD32" s="1"/>
  <c r="AA33"/>
  <c r="AB33" s="1"/>
  <c r="AD33" s="1"/>
  <c r="AA34"/>
  <c r="AB34" s="1"/>
  <c r="AD34" s="1"/>
  <c r="AA35"/>
  <c r="AB35" s="1"/>
  <c r="AD35" s="1"/>
  <c r="AA36"/>
  <c r="AB36" s="1"/>
  <c r="AD36" s="1"/>
  <c r="AA37"/>
  <c r="AB37" s="1"/>
  <c r="AD37" s="1"/>
  <c r="AA38"/>
  <c r="AB38" s="1"/>
  <c r="AD38" s="1"/>
  <c r="AA39"/>
  <c r="AB39" s="1"/>
  <c r="AD39" s="1"/>
  <c r="AA7"/>
  <c r="AB7" s="1"/>
  <c r="M8"/>
  <c r="M12"/>
  <c r="N12" s="1"/>
  <c r="Q12" s="1"/>
  <c r="M10"/>
  <c r="M11"/>
  <c r="N11" s="1"/>
  <c r="Q11" s="1"/>
  <c r="M13"/>
  <c r="M18"/>
  <c r="N18" s="1"/>
  <c r="Q18" s="1"/>
  <c r="M17"/>
  <c r="M19"/>
  <c r="N19" s="1"/>
  <c r="Q19" s="1"/>
  <c r="M20"/>
  <c r="M21"/>
  <c r="N21" s="1"/>
  <c r="Q21" s="1"/>
  <c r="M42"/>
  <c r="M43"/>
  <c r="N43" s="1"/>
  <c r="Q43" s="1"/>
  <c r="M23"/>
  <c r="M24"/>
  <c r="N24" s="1"/>
  <c r="Q24" s="1"/>
  <c r="M44"/>
  <c r="M45"/>
  <c r="N45" s="1"/>
  <c r="Q45" s="1"/>
  <c r="M26"/>
  <c r="M46"/>
  <c r="N46" s="1"/>
  <c r="Q46" s="1"/>
  <c r="M47"/>
  <c r="M48"/>
  <c r="N48" s="1"/>
  <c r="Q48" s="1"/>
  <c r="M49"/>
  <c r="M50"/>
  <c r="N50" s="1"/>
  <c r="Q50" s="1"/>
  <c r="M28"/>
  <c r="M29"/>
  <c r="N29" s="1"/>
  <c r="Q29" s="1"/>
  <c r="M30"/>
  <c r="M31"/>
  <c r="N31" s="1"/>
  <c r="Q31" s="1"/>
  <c r="M51"/>
  <c r="M52"/>
  <c r="N52" s="1"/>
  <c r="Q52" s="1"/>
  <c r="M32"/>
  <c r="M33"/>
  <c r="N33" s="1"/>
  <c r="Q33" s="1"/>
  <c r="M34"/>
  <c r="M35"/>
  <c r="N35" s="1"/>
  <c r="Q35" s="1"/>
  <c r="M36"/>
  <c r="M40"/>
  <c r="N40" s="1"/>
  <c r="Q40" s="1"/>
  <c r="M41"/>
  <c r="N8"/>
  <c r="Q8" s="1"/>
  <c r="N10"/>
  <c r="Q10" s="1"/>
  <c r="N13"/>
  <c r="Q13" s="1"/>
  <c r="N17"/>
  <c r="Q17" s="1"/>
  <c r="N20"/>
  <c r="Q20" s="1"/>
  <c r="N42"/>
  <c r="Q42" s="1"/>
  <c r="N23"/>
  <c r="Q23" s="1"/>
  <c r="N44"/>
  <c r="Q44" s="1"/>
  <c r="N26"/>
  <c r="Q26" s="1"/>
  <c r="N47"/>
  <c r="Q47" s="1"/>
  <c r="N49"/>
  <c r="Q49" s="1"/>
  <c r="N28"/>
  <c r="Q28" s="1"/>
  <c r="N30"/>
  <c r="Q30" s="1"/>
  <c r="N51"/>
  <c r="Q51" s="1"/>
  <c r="N32"/>
  <c r="Q32" s="1"/>
  <c r="N34"/>
  <c r="Q34" s="1"/>
  <c r="N36"/>
  <c r="Q36" s="1"/>
  <c r="N41"/>
  <c r="Q41" s="1"/>
  <c r="T17"/>
  <c r="U17" s="1"/>
  <c r="X17" s="1"/>
  <c r="T19"/>
  <c r="U19" s="1"/>
  <c r="X19" s="1"/>
  <c r="T20"/>
  <c r="U20" s="1"/>
  <c r="X20" s="1"/>
  <c r="T21"/>
  <c r="U21" s="1"/>
  <c r="X21" s="1"/>
  <c r="T42"/>
  <c r="U42" s="1"/>
  <c r="X42" s="1"/>
  <c r="T43"/>
  <c r="U43" s="1"/>
  <c r="X43" s="1"/>
  <c r="T22"/>
  <c r="U22" s="1"/>
  <c r="X22" s="1"/>
  <c r="T23"/>
  <c r="U23" s="1"/>
  <c r="X23" s="1"/>
  <c r="T24"/>
  <c r="U24" s="1"/>
  <c r="X24" s="1"/>
  <c r="T44"/>
  <c r="U44" s="1"/>
  <c r="X44" s="1"/>
  <c r="T45"/>
  <c r="T25"/>
  <c r="U25" s="1"/>
  <c r="X25" s="1"/>
  <c r="T26"/>
  <c r="U26" s="1"/>
  <c r="X26" s="1"/>
  <c r="T46"/>
  <c r="U46" s="1"/>
  <c r="X46" s="1"/>
  <c r="T47"/>
  <c r="U47" s="1"/>
  <c r="T48"/>
  <c r="U48" s="1"/>
  <c r="X48" s="1"/>
  <c r="T49"/>
  <c r="T50"/>
  <c r="U50" s="1"/>
  <c r="X50" s="1"/>
  <c r="T27"/>
  <c r="T28"/>
  <c r="U28" s="1"/>
  <c r="X28" s="1"/>
  <c r="T29"/>
  <c r="U29" s="1"/>
  <c r="X29" s="1"/>
  <c r="T30"/>
  <c r="U30" s="1"/>
  <c r="X30" s="1"/>
  <c r="T31"/>
  <c r="U31" s="1"/>
  <c r="X31" s="1"/>
  <c r="T51"/>
  <c r="T32"/>
  <c r="U32" s="1"/>
  <c r="X32" s="1"/>
  <c r="T33"/>
  <c r="U33" s="1"/>
  <c r="X33" s="1"/>
  <c r="T34"/>
  <c r="U34" s="1"/>
  <c r="X34" s="1"/>
  <c r="T35"/>
  <c r="U35" s="1"/>
  <c r="X35" s="1"/>
  <c r="T36"/>
  <c r="U36" s="1"/>
  <c r="X36" s="1"/>
  <c r="T37"/>
  <c r="U37" s="1"/>
  <c r="X37" s="1"/>
  <c r="T38"/>
  <c r="U38" s="1"/>
  <c r="X38" s="1"/>
  <c r="T39"/>
  <c r="U39" s="1"/>
  <c r="X39" s="1"/>
  <c r="T40"/>
  <c r="U40" s="1"/>
  <c r="X40" s="1"/>
  <c r="T41"/>
  <c r="U41" s="1"/>
  <c r="X41" s="1"/>
  <c r="Q17" i="2"/>
  <c r="Q8"/>
  <c r="Q9"/>
  <c r="Q10"/>
  <c r="Q11"/>
  <c r="Q12"/>
  <c r="Q13"/>
  <c r="Q14"/>
  <c r="Q15"/>
  <c r="Q16"/>
  <c r="Q7"/>
  <c r="X56" i="3" l="1"/>
  <c r="AD56"/>
  <c r="X54"/>
  <c r="X53"/>
  <c r="AD54"/>
  <c r="Q53"/>
  <c r="AD7"/>
  <c r="AD53" s="1"/>
  <c r="N7" i="1"/>
  <c r="R7"/>
  <c r="U7"/>
  <c r="V7"/>
  <c r="X7"/>
  <c r="J53" i="3" l="1"/>
  <c r="K7" i="2"/>
  <c r="K8"/>
  <c r="K9"/>
  <c r="K10"/>
  <c r="K11"/>
  <c r="K12"/>
  <c r="K13"/>
  <c r="K14"/>
  <c r="K15"/>
  <c r="K16"/>
  <c r="K17"/>
  <c r="S17"/>
  <c r="S16"/>
  <c r="S15"/>
  <c r="S14"/>
  <c r="S13"/>
  <c r="S12"/>
  <c r="S11"/>
  <c r="S10"/>
  <c r="S9"/>
  <c r="S8"/>
  <c r="S7"/>
  <c r="Y7"/>
  <c r="Y8"/>
  <c r="Y9"/>
  <c r="Y10"/>
  <c r="Y11"/>
  <c r="Y12"/>
  <c r="Y13"/>
  <c r="Y14"/>
  <c r="Y15"/>
  <c r="Y16"/>
  <c r="Y17"/>
  <c r="W17"/>
  <c r="I17"/>
  <c r="W16"/>
  <c r="I16"/>
  <c r="W15"/>
  <c r="I15"/>
  <c r="W14"/>
  <c r="I14"/>
  <c r="W13"/>
  <c r="I13"/>
  <c r="W12"/>
  <c r="I12"/>
  <c r="W11"/>
  <c r="I11"/>
  <c r="W10"/>
  <c r="I10"/>
  <c r="W9"/>
  <c r="I9"/>
  <c r="W8"/>
  <c r="I8"/>
  <c r="W7"/>
  <c r="I7"/>
  <c r="R8" i="1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J18" i="2" l="1"/>
  <c r="J19" s="1"/>
  <c r="J20" s="1"/>
  <c r="Q18"/>
  <c r="Q19" s="1"/>
  <c r="Q20" s="1"/>
  <c r="I18"/>
  <c r="I19" s="1"/>
  <c r="I20" s="1"/>
  <c r="I21" s="1"/>
  <c r="X18"/>
  <c r="X19" s="1"/>
  <c r="X20" s="1"/>
  <c r="R18"/>
  <c r="R19" s="1"/>
  <c r="R20" s="1"/>
  <c r="W18"/>
  <c r="W19" s="1"/>
  <c r="W20" s="1"/>
  <c r="W21" l="1"/>
  <c r="Q21"/>
  <c r="N103" i="1"/>
  <c r="N104" s="1"/>
  <c r="N105" s="1"/>
  <c r="X4"/>
  <c r="X5"/>
  <c r="X6"/>
  <c r="U8"/>
  <c r="V8" s="1"/>
  <c r="X8" s="1"/>
  <c r="U9"/>
  <c r="V9" s="1"/>
  <c r="X9" s="1"/>
  <c r="U10"/>
  <c r="V10" s="1"/>
  <c r="X10" s="1"/>
  <c r="U11"/>
  <c r="V11" s="1"/>
  <c r="X11" s="1"/>
  <c r="U12"/>
  <c r="V12" s="1"/>
  <c r="X12" s="1"/>
  <c r="U13"/>
  <c r="V13" s="1"/>
  <c r="X13" s="1"/>
  <c r="U14"/>
  <c r="V14" s="1"/>
  <c r="X14" s="1"/>
  <c r="U15"/>
  <c r="V15" s="1"/>
  <c r="X15" s="1"/>
  <c r="U16"/>
  <c r="V16" s="1"/>
  <c r="X16" s="1"/>
  <c r="U17"/>
  <c r="V17" s="1"/>
  <c r="X17" s="1"/>
  <c r="U18"/>
  <c r="V18" s="1"/>
  <c r="X18" s="1"/>
  <c r="U19"/>
  <c r="V19" s="1"/>
  <c r="X19" s="1"/>
  <c r="U20"/>
  <c r="V20" s="1"/>
  <c r="X20" s="1"/>
  <c r="U21"/>
  <c r="V21" s="1"/>
  <c r="X21" s="1"/>
  <c r="U22"/>
  <c r="V22" s="1"/>
  <c r="X22" s="1"/>
  <c r="U23"/>
  <c r="V23" s="1"/>
  <c r="X23" s="1"/>
  <c r="U24"/>
  <c r="V24" s="1"/>
  <c r="X24" s="1"/>
  <c r="U25"/>
  <c r="V25" s="1"/>
  <c r="X25" s="1"/>
  <c r="U26"/>
  <c r="V26" s="1"/>
  <c r="X26" s="1"/>
  <c r="I27"/>
  <c r="U27"/>
  <c r="V27" s="1"/>
  <c r="X27" s="1"/>
  <c r="U28"/>
  <c r="V28" s="1"/>
  <c r="X28" s="1"/>
  <c r="U29"/>
  <c r="V29" s="1"/>
  <c r="X29" s="1"/>
  <c r="U30"/>
  <c r="V30" s="1"/>
  <c r="X30" s="1"/>
  <c r="U31"/>
  <c r="V31" s="1"/>
  <c r="X31" s="1"/>
  <c r="U32"/>
  <c r="V32" s="1"/>
  <c r="X32" s="1"/>
  <c r="I33"/>
  <c r="U33"/>
  <c r="V33" s="1"/>
  <c r="X33" s="1"/>
  <c r="I34"/>
  <c r="U34"/>
  <c r="V34" s="1"/>
  <c r="X34" s="1"/>
  <c r="U35"/>
  <c r="V35" s="1"/>
  <c r="X35" s="1"/>
  <c r="U36"/>
  <c r="V36" s="1"/>
  <c r="X36" s="1"/>
  <c r="U37"/>
  <c r="V37" s="1"/>
  <c r="X37" s="1"/>
  <c r="U38"/>
  <c r="V38" s="1"/>
  <c r="X38" s="1"/>
  <c r="U39"/>
  <c r="V39" s="1"/>
  <c r="X39" s="1"/>
  <c r="U40"/>
  <c r="V40" s="1"/>
  <c r="X40" s="1"/>
  <c r="U41"/>
  <c r="V41" s="1"/>
  <c r="X41" s="1"/>
  <c r="U42"/>
  <c r="V42" s="1"/>
  <c r="X42" s="1"/>
  <c r="U43"/>
  <c r="V43" s="1"/>
  <c r="X43" s="1"/>
  <c r="U44"/>
  <c r="V44" s="1"/>
  <c r="X44" s="1"/>
  <c r="U45"/>
  <c r="V45" s="1"/>
  <c r="X45" s="1"/>
  <c r="U46"/>
  <c r="V46" s="1"/>
  <c r="X46" s="1"/>
  <c r="U47"/>
  <c r="V47" s="1"/>
  <c r="X47" s="1"/>
  <c r="I48"/>
  <c r="U48"/>
  <c r="V48" s="1"/>
  <c r="X48" s="1"/>
  <c r="U49"/>
  <c r="V49" s="1"/>
  <c r="X49" s="1"/>
  <c r="U50"/>
  <c r="V50" s="1"/>
  <c r="X50" s="1"/>
  <c r="U51"/>
  <c r="V51" s="1"/>
  <c r="X51" s="1"/>
  <c r="U52"/>
  <c r="V52" s="1"/>
  <c r="X52" s="1"/>
  <c r="U53"/>
  <c r="V53" s="1"/>
  <c r="X53" s="1"/>
  <c r="U54"/>
  <c r="V54" s="1"/>
  <c r="X54" s="1"/>
  <c r="U55"/>
  <c r="V55" s="1"/>
  <c r="X55" s="1"/>
  <c r="U56"/>
  <c r="V56" s="1"/>
  <c r="X56" s="1"/>
  <c r="U57"/>
  <c r="V57" s="1"/>
  <c r="X57" s="1"/>
  <c r="U58"/>
  <c r="V58" s="1"/>
  <c r="X58" s="1"/>
  <c r="I59"/>
  <c r="U59"/>
  <c r="V59" s="1"/>
  <c r="X59" s="1"/>
  <c r="I60"/>
  <c r="U60"/>
  <c r="V60" s="1"/>
  <c r="X60" s="1"/>
  <c r="I61"/>
  <c r="U61"/>
  <c r="V61" s="1"/>
  <c r="X61" s="1"/>
  <c r="I62"/>
  <c r="U62"/>
  <c r="V62" s="1"/>
  <c r="X62" s="1"/>
  <c r="U63"/>
  <c r="V63" s="1"/>
  <c r="X63" s="1"/>
  <c r="U64"/>
  <c r="V64" s="1"/>
  <c r="X64" s="1"/>
  <c r="U65"/>
  <c r="V65" s="1"/>
  <c r="X65" s="1"/>
  <c r="U66"/>
  <c r="V66" s="1"/>
  <c r="X66" s="1"/>
  <c r="U67"/>
  <c r="V67" s="1"/>
  <c r="X67" s="1"/>
  <c r="U68"/>
  <c r="V68" s="1"/>
  <c r="X68" s="1"/>
  <c r="I69"/>
  <c r="U69"/>
  <c r="V69" s="1"/>
  <c r="X69" s="1"/>
  <c r="U70"/>
  <c r="V70" s="1"/>
  <c r="X70" s="1"/>
  <c r="U71"/>
  <c r="V71" s="1"/>
  <c r="X71" s="1"/>
  <c r="U72"/>
  <c r="V72" s="1"/>
  <c r="X72" s="1"/>
  <c r="U73"/>
  <c r="V73" s="1"/>
  <c r="X73" s="1"/>
  <c r="I74"/>
  <c r="U74"/>
  <c r="V74" s="1"/>
  <c r="X74" s="1"/>
  <c r="I75"/>
  <c r="U75"/>
  <c r="V75" s="1"/>
  <c r="X75" s="1"/>
  <c r="I76"/>
  <c r="U76"/>
  <c r="V76" s="1"/>
  <c r="X76" s="1"/>
  <c r="I77"/>
  <c r="U77"/>
  <c r="V77" s="1"/>
  <c r="X77" s="1"/>
  <c r="I78"/>
  <c r="U78"/>
  <c r="V78" s="1"/>
  <c r="X78" s="1"/>
  <c r="U79"/>
  <c r="V79" s="1"/>
  <c r="X79" s="1"/>
  <c r="U80"/>
  <c r="V80" s="1"/>
  <c r="X80" s="1"/>
  <c r="U81"/>
  <c r="V81" s="1"/>
  <c r="X81" s="1"/>
  <c r="I82"/>
  <c r="U82"/>
  <c r="V82" s="1"/>
  <c r="X82" s="1"/>
  <c r="I83"/>
  <c r="U83"/>
  <c r="V83" s="1"/>
  <c r="X83" s="1"/>
  <c r="I84"/>
  <c r="U84"/>
  <c r="V84" s="1"/>
  <c r="X84" s="1"/>
  <c r="I85"/>
  <c r="U85"/>
  <c r="V85" s="1"/>
  <c r="X85" s="1"/>
  <c r="I86"/>
  <c r="U86"/>
  <c r="V86" s="1"/>
  <c r="X86" s="1"/>
  <c r="I87"/>
  <c r="U87"/>
  <c r="V87" s="1"/>
  <c r="X87" s="1"/>
  <c r="I88"/>
  <c r="U88"/>
  <c r="V88" s="1"/>
  <c r="X88" s="1"/>
  <c r="I89"/>
  <c r="U89"/>
  <c r="V89" s="1"/>
  <c r="X89" s="1"/>
  <c r="I90"/>
  <c r="U90"/>
  <c r="V90" s="1"/>
  <c r="X90" s="1"/>
  <c r="I91"/>
  <c r="U91"/>
  <c r="V91" s="1"/>
  <c r="X91" s="1"/>
  <c r="I92"/>
  <c r="U92"/>
  <c r="V92" s="1"/>
  <c r="X92" s="1"/>
  <c r="U93"/>
  <c r="V93" s="1"/>
  <c r="X93" s="1"/>
  <c r="I94"/>
  <c r="U94"/>
  <c r="V94" s="1"/>
  <c r="X94" s="1"/>
  <c r="I95"/>
  <c r="U95"/>
  <c r="V95" s="1"/>
  <c r="X95" s="1"/>
  <c r="I96"/>
  <c r="U96"/>
  <c r="V96" s="1"/>
  <c r="X96" s="1"/>
  <c r="I97"/>
  <c r="U97"/>
  <c r="V97" s="1"/>
  <c r="X97" s="1"/>
  <c r="I98"/>
  <c r="U98"/>
  <c r="V98" s="1"/>
  <c r="X98" s="1"/>
  <c r="I99"/>
  <c r="U99"/>
  <c r="V99" s="1"/>
  <c r="X99" s="1"/>
  <c r="I100"/>
  <c r="U100"/>
  <c r="V100" s="1"/>
  <c r="X100" s="1"/>
  <c r="I101"/>
  <c r="U101"/>
  <c r="V101" s="1"/>
  <c r="X101" s="1"/>
  <c r="I102"/>
  <c r="R102"/>
  <c r="R103" s="1"/>
  <c r="U102"/>
  <c r="V102" s="1"/>
  <c r="X102" s="1"/>
  <c r="R104" l="1"/>
  <c r="R105" s="1"/>
  <c r="I103"/>
  <c r="I104" s="1"/>
  <c r="I105" s="1"/>
</calcChain>
</file>

<file path=xl/sharedStrings.xml><?xml version="1.0" encoding="utf-8"?>
<sst xmlns="http://schemas.openxmlformats.org/spreadsheetml/2006/main" count="1472" uniqueCount="411">
  <si>
    <t>année</t>
  </si>
  <si>
    <t>annuel 2015</t>
  </si>
  <si>
    <t>Somme de quantité</t>
  </si>
  <si>
    <t>genre</t>
  </si>
  <si>
    <t>espece</t>
  </si>
  <si>
    <t>variété</t>
  </si>
  <si>
    <t>graine</t>
  </si>
  <si>
    <t>micromottes</t>
  </si>
  <si>
    <t>tubercule</t>
  </si>
  <si>
    <t>Total général</t>
  </si>
  <si>
    <t>Ageratum</t>
  </si>
  <si>
    <t>hybride</t>
  </si>
  <si>
    <t>Ville d'Angers</t>
  </si>
  <si>
    <t>Anthemis</t>
  </si>
  <si>
    <t>fructescens</t>
  </si>
  <si>
    <t>Blanc simple Touffe</t>
  </si>
  <si>
    <t>Butterfly Yellow</t>
  </si>
  <si>
    <t>Begonia</t>
  </si>
  <si>
    <t>Baby Wing White Bronze leaf</t>
  </si>
  <si>
    <t>Big F1 Pink green leaf</t>
  </si>
  <si>
    <t>Big Rose Bronze Leaf</t>
  </si>
  <si>
    <t>Dragon Wing rose</t>
  </si>
  <si>
    <t>Dragon Wing rouge</t>
  </si>
  <si>
    <t>semperflorens</t>
  </si>
  <si>
    <t>Ambassador F1 Corail</t>
  </si>
  <si>
    <t>Gumdrop Coco White</t>
  </si>
  <si>
    <t>New globe Ducolour</t>
  </si>
  <si>
    <t>New Globe Mix</t>
  </si>
  <si>
    <t>New globe Rose</t>
  </si>
  <si>
    <t>New Globe Scarlet</t>
  </si>
  <si>
    <t>New Globe White</t>
  </si>
  <si>
    <t>Stara Pink</t>
  </si>
  <si>
    <t>Stara White</t>
  </si>
  <si>
    <t>Super olympia</t>
  </si>
  <si>
    <t>Bidens</t>
  </si>
  <si>
    <t>ferulifolia</t>
  </si>
  <si>
    <t>Pirate's Pearl</t>
  </si>
  <si>
    <t>Yellow Glow</t>
  </si>
  <si>
    <t>Cleome</t>
  </si>
  <si>
    <t>Queen Rose</t>
  </si>
  <si>
    <t>Coleus</t>
  </si>
  <si>
    <t>Chocolat covered Cherry</t>
  </si>
  <si>
    <t>Crismond Gold</t>
  </si>
  <si>
    <t>Or des Pyrénées</t>
  </si>
  <si>
    <t>Versa Watermelon</t>
  </si>
  <si>
    <t>lancelot</t>
  </si>
  <si>
    <t>mocha velvet</t>
  </si>
  <si>
    <t>Cosmos</t>
  </si>
  <si>
    <t>bipinn</t>
  </si>
  <si>
    <t>Sonata Carmine</t>
  </si>
  <si>
    <t>Sonata White</t>
  </si>
  <si>
    <t>Cuphea</t>
  </si>
  <si>
    <t>ignea</t>
  </si>
  <si>
    <t>Medaillon scarlet</t>
  </si>
  <si>
    <t>Dahlia</t>
  </si>
  <si>
    <t>Blue Record</t>
  </si>
  <si>
    <t>Mystic Dreamer</t>
  </si>
  <si>
    <t>Pipper Pink</t>
  </si>
  <si>
    <t>White Onesta</t>
  </si>
  <si>
    <t>Echinacea</t>
  </si>
  <si>
    <t>purpurea</t>
  </si>
  <si>
    <t>Wild Berry</t>
  </si>
  <si>
    <t>Euphorbe</t>
  </si>
  <si>
    <t>Diamond Frost</t>
  </si>
  <si>
    <t>Fuchsia</t>
  </si>
  <si>
    <t>Minuet Red &amp; Lilac</t>
  </si>
  <si>
    <t>Gaura</t>
  </si>
  <si>
    <t>lindheimeiri</t>
  </si>
  <si>
    <t>Rosy Jane</t>
  </si>
  <si>
    <t>lind</t>
  </si>
  <si>
    <t>Lillipop Pink</t>
  </si>
  <si>
    <t>Sparkle White</t>
  </si>
  <si>
    <t xml:space="preserve">Geranium </t>
  </si>
  <si>
    <t>decora</t>
  </si>
  <si>
    <t>(vide)</t>
  </si>
  <si>
    <t>Gomphrena</t>
  </si>
  <si>
    <t>globosa</t>
  </si>
  <si>
    <t>Fireworks</t>
  </si>
  <si>
    <t>Impatiens</t>
  </si>
  <si>
    <t>SunPatiens Compact Electric Orange</t>
  </si>
  <si>
    <t>SunPatiens Compact Magenta</t>
  </si>
  <si>
    <t>SunPatiens Compact Red</t>
  </si>
  <si>
    <t>SunPatiens Compact White</t>
  </si>
  <si>
    <t>Ipomee</t>
  </si>
  <si>
    <t>batatas</t>
  </si>
  <si>
    <t>Blacky</t>
  </si>
  <si>
    <t>Marguerite</t>
  </si>
  <si>
    <t>Bright Ideas Red</t>
  </si>
  <si>
    <t>Illusion Emerald Lace</t>
  </si>
  <si>
    <t>Lobelia</t>
  </si>
  <si>
    <t>erinus</t>
  </si>
  <si>
    <t>Crystal Palace</t>
  </si>
  <si>
    <t>Cardinalis</t>
  </si>
  <si>
    <t>Nicotiana</t>
  </si>
  <si>
    <t>affinis</t>
  </si>
  <si>
    <t>Cuba F1 Rose Morn</t>
  </si>
  <si>
    <t>Perfume Bright rose</t>
  </si>
  <si>
    <t>Perfume White</t>
  </si>
  <si>
    <t>sylvestris</t>
  </si>
  <si>
    <t>Only the Lonely</t>
  </si>
  <si>
    <t>tomentosa</t>
  </si>
  <si>
    <t>Variegata</t>
  </si>
  <si>
    <t>Osteospermum</t>
  </si>
  <si>
    <t>Voltage Yellow</t>
  </si>
  <si>
    <t>Astra Purple</t>
  </si>
  <si>
    <t>Pennisetum</t>
  </si>
  <si>
    <t>macrourum</t>
  </si>
  <si>
    <t>Tail feathers</t>
  </si>
  <si>
    <t>rubrum</t>
  </si>
  <si>
    <t>Skyrocket</t>
  </si>
  <si>
    <t>Petunia</t>
  </si>
  <si>
    <t>grandiflora</t>
  </si>
  <si>
    <t>Parade Sky Blue</t>
  </si>
  <si>
    <t>Niagara Pack Bourgogne red</t>
  </si>
  <si>
    <t>Surfinia Compact Dark Red</t>
  </si>
  <si>
    <t>Surfinia Hot Pink</t>
  </si>
  <si>
    <t>Surfinia White</t>
  </si>
  <si>
    <t>pendula</t>
  </si>
  <si>
    <t>Easy Wave Berry Velour</t>
  </si>
  <si>
    <t>Easy Wave Red Imp</t>
  </si>
  <si>
    <t>Easy Wave Rosy Dawn</t>
  </si>
  <si>
    <t>Easy Wave Shell Pink</t>
  </si>
  <si>
    <t>Easy Wave White Imp</t>
  </si>
  <si>
    <t>Easy Wave Yellow</t>
  </si>
  <si>
    <t>Light Blue</t>
  </si>
  <si>
    <t>Wonderwave Purple Imp</t>
  </si>
  <si>
    <t>Ricinus</t>
  </si>
  <si>
    <t>Carmencita</t>
  </si>
  <si>
    <t>New Zeland</t>
  </si>
  <si>
    <t>Rudbeckia</t>
  </si>
  <si>
    <t>hirta</t>
  </si>
  <si>
    <t>Cherry Brandy</t>
  </si>
  <si>
    <t>Indian Summer</t>
  </si>
  <si>
    <t>Salvia</t>
  </si>
  <si>
    <t>coccinea</t>
  </si>
  <si>
    <t>Coral Nymph</t>
  </si>
  <si>
    <t>Snow Nymph</t>
  </si>
  <si>
    <t>Summer 
Jewel Pink</t>
  </si>
  <si>
    <t>farinacea</t>
  </si>
  <si>
    <t>Fairy Queen</t>
  </si>
  <si>
    <t>Strata</t>
  </si>
  <si>
    <t>Victoria</t>
  </si>
  <si>
    <t>patens</t>
  </si>
  <si>
    <t>Patio Light Blue</t>
  </si>
  <si>
    <t>Senecio</t>
  </si>
  <si>
    <t>leucostachys</t>
  </si>
  <si>
    <t>Vira Vira</t>
  </si>
  <si>
    <t>Tagetes</t>
  </si>
  <si>
    <t>durango</t>
  </si>
  <si>
    <t>Gold</t>
  </si>
  <si>
    <t>Light yellow</t>
  </si>
  <si>
    <t>Zinnia</t>
  </si>
  <si>
    <t>Profusion Double White</t>
  </si>
  <si>
    <t>Profusion Orange</t>
  </si>
  <si>
    <t>Zahara Double Cherry</t>
  </si>
  <si>
    <t>Zahara Double Strawberry</t>
  </si>
  <si>
    <t>Zahara Starlight Rose</t>
  </si>
  <si>
    <t>Zahara Sunburst</t>
  </si>
  <si>
    <t>Zahara Yellow</t>
  </si>
  <si>
    <t>prix unitaire</t>
  </si>
  <si>
    <t>prix  Unitaire</t>
  </si>
  <si>
    <t>nbre de graine par paquet</t>
  </si>
  <si>
    <t>total HT</t>
  </si>
  <si>
    <t>TOTAL HT</t>
  </si>
  <si>
    <t>TVA</t>
  </si>
  <si>
    <t>TOTAL TTC</t>
  </si>
  <si>
    <t>nbre de plant par caisse</t>
  </si>
  <si>
    <t>nbre de caisse</t>
  </si>
  <si>
    <t>nnbre de plaque à commander</t>
  </si>
  <si>
    <t>VOLTZ</t>
  </si>
  <si>
    <t>NPK</t>
  </si>
  <si>
    <t>Quantité à commandé</t>
  </si>
  <si>
    <t>quantité de base fournisseur</t>
  </si>
  <si>
    <t>variante</t>
  </si>
  <si>
    <t>graines</t>
  </si>
  <si>
    <t>avalon</t>
  </si>
  <si>
    <t>success</t>
  </si>
  <si>
    <t>rapide</t>
  </si>
  <si>
    <t>DUCRETTET</t>
  </si>
  <si>
    <t>all around(pourpre)</t>
  </si>
  <si>
    <t>rose brillant</t>
  </si>
  <si>
    <t>non proposé</t>
  </si>
  <si>
    <t>malaga(bleu)</t>
  </si>
  <si>
    <t>micro</t>
  </si>
  <si>
    <t>analyse graines</t>
  </si>
  <si>
    <t>réponse VOLTZ</t>
  </si>
  <si>
    <t>nombre e paquet à commander</t>
  </si>
  <si>
    <t>demandes du service</t>
  </si>
  <si>
    <t>réponse DUCRETTET</t>
  </si>
  <si>
    <t>royaltie prix unitaire</t>
  </si>
  <si>
    <t xml:space="preserve">total royaltie </t>
  </si>
  <si>
    <t>TOTAUX TTC</t>
  </si>
  <si>
    <t>TOTAUX HT</t>
  </si>
  <si>
    <t>demande du service</t>
  </si>
  <si>
    <t>analyse micromotte</t>
  </si>
  <si>
    <t>proposition voltz</t>
  </si>
  <si>
    <t>proposition Haberschill</t>
  </si>
  <si>
    <t>proposition millet</t>
  </si>
  <si>
    <t>nbre de plaque à commander</t>
  </si>
  <si>
    <t>prix total</t>
  </si>
  <si>
    <t>Giroflée</t>
  </si>
  <si>
    <t>Ravenelle</t>
  </si>
  <si>
    <t>Sugar Rush yellow</t>
  </si>
  <si>
    <t>Sugar Rush Purple</t>
  </si>
  <si>
    <t>Sugar Rush Orange</t>
  </si>
  <si>
    <t>Sugar Rush Red</t>
  </si>
  <si>
    <t>Sugar Rush Primrose</t>
  </si>
  <si>
    <t>sugar rush mix</t>
  </si>
  <si>
    <t>Lunaire</t>
  </si>
  <si>
    <t>biennis</t>
  </si>
  <si>
    <t>Alba</t>
  </si>
  <si>
    <t>Violet</t>
  </si>
  <si>
    <t>Muflier</t>
  </si>
  <si>
    <t>sonnet F1</t>
  </si>
  <si>
    <t>Pink</t>
  </si>
  <si>
    <t>white</t>
  </si>
  <si>
    <t>Myosotis</t>
  </si>
  <si>
    <t>Mon Amie</t>
  </si>
  <si>
    <t>blue</t>
  </si>
  <si>
    <t>sunset yellow</t>
  </si>
  <si>
    <t>sunset purple</t>
  </si>
  <si>
    <t>sunset orange</t>
  </si>
  <si>
    <t>sunset primerose</t>
  </si>
  <si>
    <t>sunset mix</t>
  </si>
  <si>
    <t>sunset bronze</t>
  </si>
  <si>
    <t>reduction</t>
  </si>
  <si>
    <t>jaune primevère</t>
  </si>
  <si>
    <t>réponse Millet</t>
  </si>
  <si>
    <t>Chou d'ornement</t>
  </si>
  <si>
    <t>Glamour F1</t>
  </si>
  <si>
    <t>Red</t>
  </si>
  <si>
    <t>Cineraire</t>
  </si>
  <si>
    <t>maritime</t>
  </si>
  <si>
    <t>Silver Dust</t>
  </si>
  <si>
    <t>Heuchera</t>
  </si>
  <si>
    <t>Electra</t>
  </si>
  <si>
    <t>Pâquerettes</t>
  </si>
  <si>
    <t>Bellissima</t>
  </si>
  <si>
    <t xml:space="preserve">Rose Bicolour </t>
  </si>
  <si>
    <t>Rusher</t>
  </si>
  <si>
    <t>Pavot</t>
  </si>
  <si>
    <t>Champagne Bubbles F1</t>
  </si>
  <si>
    <t>Citrus Mix</t>
  </si>
  <si>
    <t>Mix</t>
  </si>
  <si>
    <t>Primevères</t>
  </si>
  <si>
    <t>acaulis</t>
  </si>
  <si>
    <t>Eltangui F1</t>
  </si>
  <si>
    <t>Mitra F1 mix</t>
  </si>
  <si>
    <t>Renoncule</t>
  </si>
  <si>
    <t>Maché F1</t>
  </si>
  <si>
    <t>Purple</t>
  </si>
  <si>
    <t>Yellow Improved</t>
  </si>
  <si>
    <t>Cream</t>
  </si>
  <si>
    <t xml:space="preserve">Viola </t>
  </si>
  <si>
    <t>Delta F1</t>
  </si>
  <si>
    <t>Gold with Blotch</t>
  </si>
  <si>
    <t>Marina</t>
  </si>
  <si>
    <t>Pink Shades</t>
  </si>
  <si>
    <t>Pure Violet</t>
  </si>
  <si>
    <t>Pure White</t>
  </si>
  <si>
    <t>Pure Yellow</t>
  </si>
  <si>
    <t xml:space="preserve">Purple Surprise </t>
  </si>
  <si>
    <t>Rose with Blotch</t>
  </si>
  <si>
    <t>White with Blotch</t>
  </si>
  <si>
    <t>Yellow with Blotch</t>
  </si>
  <si>
    <t>Uni mix</t>
  </si>
  <si>
    <t>Pure Light Blue</t>
  </si>
  <si>
    <t>Pure Primerose</t>
  </si>
  <si>
    <t>Pure Rose</t>
  </si>
  <si>
    <t>Pure Red</t>
  </si>
  <si>
    <t>Lavander surprise</t>
  </si>
  <si>
    <t>yellow with purple wing improved</t>
  </si>
  <si>
    <t>Pure Colour Mix</t>
  </si>
  <si>
    <t>Matrix</t>
  </si>
  <si>
    <t>Cassis</t>
  </si>
  <si>
    <t>Rocky F1</t>
  </si>
  <si>
    <t>Yellow with Purple Wing</t>
  </si>
  <si>
    <t>Blue for You</t>
  </si>
  <si>
    <t>Beaconsfield</t>
  </si>
  <si>
    <t>Peach Jump Up</t>
  </si>
  <si>
    <t>Colossus F1</t>
  </si>
  <si>
    <t>Lemon Shades</t>
  </si>
  <si>
    <t>white with Purple Wing</t>
  </si>
  <si>
    <t>cornuta</t>
  </si>
  <si>
    <t>Endurio F1 Complete Mix</t>
  </si>
  <si>
    <t>designer collection F1</t>
  </si>
  <si>
    <t>Strawberry cream</t>
  </si>
  <si>
    <t>yellow</t>
  </si>
  <si>
    <t>finish F1 mix</t>
  </si>
  <si>
    <t>yellow jaune</t>
  </si>
  <si>
    <t>golden yellow bl</t>
  </si>
  <si>
    <t>goliath F1 violet with</t>
  </si>
  <si>
    <t>alpha F1 pink shades</t>
  </si>
  <si>
    <t>matrix F1 purple</t>
  </si>
  <si>
    <t>matrix F1 withe clear</t>
  </si>
  <si>
    <t>matrix F1 yellow clear</t>
  </si>
  <si>
    <t xml:space="preserve">matrix F1 rose </t>
  </si>
  <si>
    <t>matrix F1 rose blotch</t>
  </si>
  <si>
    <t>matrix F1 with blotch</t>
  </si>
  <si>
    <t>matrix F1 lemon clear</t>
  </si>
  <si>
    <t>goliath F1 lemon</t>
  </si>
  <si>
    <t>Matrix F1 mix</t>
  </si>
  <si>
    <t>matrix F1 light blue</t>
  </si>
  <si>
    <t>matrix F1 primerose clear</t>
  </si>
  <si>
    <t>alpha F1 scarlet</t>
  </si>
  <si>
    <t>matrix F1 ocean breeze mix</t>
  </si>
  <si>
    <t>alpha F1 yellow duet</t>
  </si>
  <si>
    <t>matrix F1 clear mix</t>
  </si>
  <si>
    <t>matrix F1 cassis</t>
  </si>
  <si>
    <t>sorbet Xp white</t>
  </si>
  <si>
    <t>sorbet Xp  yellow jump up</t>
  </si>
  <si>
    <t>callisto F1 blue imp</t>
  </si>
  <si>
    <t>sorbet beaconfield</t>
  </si>
  <si>
    <t>callisto F1 peach duet</t>
  </si>
  <si>
    <t>goliath F1 white</t>
  </si>
  <si>
    <t>goliatn F1 violet white im</t>
  </si>
  <si>
    <t>cool wave mix</t>
  </si>
  <si>
    <t>matrix F1 delf blue</t>
  </si>
  <si>
    <t>habanera rose</t>
  </si>
  <si>
    <t>habanera white</t>
  </si>
  <si>
    <t>speedstar carmin</t>
  </si>
  <si>
    <t>speedstar white</t>
  </si>
  <si>
    <t>rambo mid pot red</t>
  </si>
  <si>
    <t>evie hative</t>
  </si>
  <si>
    <t>bloomaingdal purple</t>
  </si>
  <si>
    <t>bloomaingdal yellow</t>
  </si>
  <si>
    <t>bloomaingdal white</t>
  </si>
  <si>
    <t>prim'up citrus mix</t>
  </si>
  <si>
    <t>carrera yellow bl</t>
  </si>
  <si>
    <t>prim'up rose</t>
  </si>
  <si>
    <t>carrera purple</t>
  </si>
  <si>
    <t>prim'up withe</t>
  </si>
  <si>
    <t>prim'up yellow</t>
  </si>
  <si>
    <t>prim'up roseshadesbloch</t>
  </si>
  <si>
    <t>prim'up white bloch</t>
  </si>
  <si>
    <t>prim'up lemon</t>
  </si>
  <si>
    <t>prim'up yellow bloch</t>
  </si>
  <si>
    <t>prim'up mix</t>
  </si>
  <si>
    <t>prim'up middle blue</t>
  </si>
  <si>
    <t>carrera with rose</t>
  </si>
  <si>
    <t>prim'up red bloch</t>
  </si>
  <si>
    <t>prim'up ocean mix</t>
  </si>
  <si>
    <t>prim'up clear mix</t>
  </si>
  <si>
    <t>prim'up cassis</t>
  </si>
  <si>
    <t>cornuta butterfly white</t>
  </si>
  <si>
    <t>cornuta butterfly purple yellow</t>
  </si>
  <si>
    <t>cornuta butterfly purple apricot</t>
  </si>
  <si>
    <t>carrera rasberry</t>
  </si>
  <si>
    <t>vollaja xl mix</t>
  </si>
  <si>
    <t>prim'up blue yellow</t>
  </si>
  <si>
    <t>carrera lavender</t>
  </si>
  <si>
    <t>cornuta kitty</t>
  </si>
  <si>
    <t>chico pompon rose bicolor</t>
  </si>
  <si>
    <t>chico pompon wite</t>
  </si>
  <si>
    <t>baboo Habanera red</t>
  </si>
  <si>
    <t>baboo Habanera white</t>
  </si>
  <si>
    <t>eltengui paradiso F1</t>
  </si>
  <si>
    <t>colombina F1</t>
  </si>
  <si>
    <t>sprikel purple</t>
  </si>
  <si>
    <t>sprikel yellow improved</t>
  </si>
  <si>
    <t>sprikel cream</t>
  </si>
  <si>
    <t>F1 cassis</t>
  </si>
  <si>
    <t>cornuta F1</t>
  </si>
  <si>
    <t>moon F1</t>
  </si>
  <si>
    <t>big sun F1</t>
  </si>
  <si>
    <t>total TTC</t>
  </si>
  <si>
    <t>plants /plaque</t>
  </si>
  <si>
    <t>plant TTC</t>
  </si>
  <si>
    <t>plan HT</t>
  </si>
  <si>
    <t>proposition harmonie</t>
  </si>
  <si>
    <t>prix unitaire plaque</t>
  </si>
  <si>
    <t>prix unitaire du plan</t>
  </si>
  <si>
    <t>prix unitaire du plant</t>
  </si>
  <si>
    <t>validité variante</t>
  </si>
  <si>
    <t>qantité nécéssaire</t>
  </si>
  <si>
    <t>ok</t>
  </si>
  <si>
    <t>attribution</t>
  </si>
  <si>
    <t>nombre de plan par caisse</t>
  </si>
  <si>
    <t>superpompon rose bicolor</t>
  </si>
  <si>
    <t>superpompon wite</t>
  </si>
  <si>
    <t>Habanera red</t>
  </si>
  <si>
    <t>Habanera white</t>
  </si>
  <si>
    <t>moon F1 marina</t>
  </si>
  <si>
    <t>moon F1 antique shades</t>
  </si>
  <si>
    <t>moon F1 purple violet</t>
  </si>
  <si>
    <t>moon F1 white</t>
  </si>
  <si>
    <t>moon F1 yellow</t>
  </si>
  <si>
    <t xml:space="preserve">paradiso F1 eltengui </t>
  </si>
  <si>
    <t>moon F1 citrus mix</t>
  </si>
  <si>
    <t>moon F1 gold with blotch</t>
  </si>
  <si>
    <t>moon F1 sangria</t>
  </si>
  <si>
    <t>moon F1 rose with blotch</t>
  </si>
  <si>
    <t>moon F1 white with blotch</t>
  </si>
  <si>
    <t>moon F1 yellow improved</t>
  </si>
  <si>
    <t>moon F1 yellow with blotch</t>
  </si>
  <si>
    <t>moon F1 unimix</t>
  </si>
  <si>
    <t>moon F1 pure light blue</t>
  </si>
  <si>
    <t>moon F1 pure primerose</t>
  </si>
  <si>
    <t>moon F1 pure rose</t>
  </si>
  <si>
    <t>moon F1 pure red</t>
  </si>
  <si>
    <t>moon F1 matrix sunrise</t>
  </si>
  <si>
    <t>moon F1 yellow with purple wing improved</t>
  </si>
  <si>
    <t>moon F1 pure color mix</t>
  </si>
  <si>
    <t>cornuta F1 white</t>
  </si>
  <si>
    <t>cornuta F1 yellow with purple wing</t>
  </si>
  <si>
    <t>cornuta F1 blue for you</t>
  </si>
  <si>
    <t>cornuta F1 beaconsfield</t>
  </si>
  <si>
    <t>cornuta F1 peach jump'up</t>
  </si>
  <si>
    <t>big sun white</t>
  </si>
  <si>
    <t>big sun lemon shades</t>
  </si>
  <si>
    <t>big sun blue top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</si>
</sst>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\ _€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0" fillId="0" borderId="1" xfId="0" pivotButton="1" applyBorder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pivotButton="1" applyBorder="1"/>
    <xf numFmtId="0" fontId="0" fillId="0" borderId="0" xfId="0" applyBorder="1"/>
    <xf numFmtId="0" fontId="0" fillId="0" borderId="1" xfId="0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0" xfId="0" applyAlignment="1">
      <alignment horizontal="center" vertical="center"/>
    </xf>
    <xf numFmtId="0" fontId="0" fillId="0" borderId="1" xfId="0" applyNumberFormat="1" applyBorder="1"/>
    <xf numFmtId="0" fontId="0" fillId="0" borderId="4" xfId="0" applyNumberFormat="1" applyBorder="1"/>
    <xf numFmtId="0" fontId="0" fillId="0" borderId="2" xfId="0" applyBorder="1"/>
    <xf numFmtId="164" fontId="0" fillId="0" borderId="0" xfId="0" applyNumberFormat="1" applyAlignment="1">
      <alignment horizontal="center" vertical="center"/>
    </xf>
    <xf numFmtId="0" fontId="0" fillId="0" borderId="2" xfId="0" pivotButton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8" xfId="0" applyBorder="1" applyAlignment="1">
      <alignment wrapText="1"/>
    </xf>
    <xf numFmtId="164" fontId="0" fillId="0" borderId="9" xfId="0" applyNumberFormat="1" applyBorder="1" applyAlignment="1">
      <alignment horizontal="center" vertical="center" wrapText="1"/>
    </xf>
    <xf numFmtId="0" fontId="0" fillId="0" borderId="10" xfId="0" applyNumberFormat="1" applyBorder="1"/>
    <xf numFmtId="0" fontId="0" fillId="0" borderId="11" xfId="0" applyNumberFormat="1" applyBorder="1"/>
    <xf numFmtId="0" fontId="0" fillId="0" borderId="8" xfId="0" applyNumberFormat="1" applyBorder="1"/>
    <xf numFmtId="0" fontId="0" fillId="0" borderId="9" xfId="0" applyNumberFormat="1" applyBorder="1"/>
    <xf numFmtId="164" fontId="0" fillId="0" borderId="3" xfId="0" applyNumberFormat="1" applyBorder="1"/>
    <xf numFmtId="0" fontId="0" fillId="0" borderId="13" xfId="0" applyNumberFormat="1" applyBorder="1"/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164" fontId="0" fillId="0" borderId="0" xfId="0" applyNumberFormat="1" applyBorder="1"/>
    <xf numFmtId="0" fontId="0" fillId="0" borderId="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4" xfId="0" applyNumberFormat="1" applyBorder="1"/>
    <xf numFmtId="0" fontId="0" fillId="0" borderId="15" xfId="0" applyNumberFormat="1" applyBorder="1"/>
    <xf numFmtId="0" fontId="0" fillId="0" borderId="12" xfId="0" applyNumberFormat="1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165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vertical="center"/>
    </xf>
    <xf numFmtId="165" fontId="0" fillId="0" borderId="9" xfId="0" applyNumberFormat="1" applyBorder="1" applyAlignment="1">
      <alignment horizontal="center" vertical="center" wrapText="1"/>
    </xf>
    <xf numFmtId="165" fontId="0" fillId="0" borderId="9" xfId="0" applyNumberFormat="1" applyBorder="1"/>
    <xf numFmtId="165" fontId="0" fillId="0" borderId="3" xfId="0" applyNumberFormat="1" applyBorder="1"/>
    <xf numFmtId="165" fontId="0" fillId="0" borderId="1" xfId="0" applyNumberFormat="1" applyBorder="1"/>
    <xf numFmtId="0" fontId="0" fillId="0" borderId="0" xfId="0" applyAlignment="1">
      <alignment horizontal="center" vertical="center" wrapText="1"/>
    </xf>
    <xf numFmtId="164" fontId="0" fillId="0" borderId="0" xfId="0" applyNumberFormat="1" applyAlignment="1"/>
    <xf numFmtId="164" fontId="0" fillId="0" borderId="0" xfId="0" applyNumberFormat="1"/>
    <xf numFmtId="164" fontId="0" fillId="0" borderId="1" xfId="0" applyNumberFormat="1" applyBorder="1"/>
    <xf numFmtId="164" fontId="0" fillId="0" borderId="9" xfId="0" applyNumberFormat="1" applyBorder="1"/>
    <xf numFmtId="0" fontId="0" fillId="0" borderId="23" xfId="0" applyBorder="1" applyAlignment="1">
      <alignment horizontal="center" vertical="center" wrapText="1"/>
    </xf>
    <xf numFmtId="0" fontId="0" fillId="0" borderId="21" xfId="0" applyBorder="1"/>
    <xf numFmtId="0" fontId="2" fillId="0" borderId="0" xfId="0" applyFont="1"/>
    <xf numFmtId="164" fontId="1" fillId="0" borderId="19" xfId="0" applyNumberFormat="1" applyFont="1" applyBorder="1"/>
    <xf numFmtId="164" fontId="1" fillId="0" borderId="9" xfId="0" applyNumberFormat="1" applyFont="1" applyBorder="1"/>
    <xf numFmtId="164" fontId="1" fillId="0" borderId="12" xfId="0" applyNumberFormat="1" applyFont="1" applyBorder="1"/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0" fillId="2" borderId="23" xfId="0" applyNumberFormat="1" applyFill="1" applyBorder="1" applyAlignment="1">
      <alignment horizontal="center" vertical="center" wrapText="1"/>
    </xf>
    <xf numFmtId="164" fontId="0" fillId="2" borderId="24" xfId="0" applyNumberForma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/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164" fontId="0" fillId="2" borderId="38" xfId="0" applyNumberFormat="1" applyFill="1" applyBorder="1" applyAlignment="1">
      <alignment horizontal="center" vertical="center" wrapText="1"/>
    </xf>
    <xf numFmtId="0" fontId="2" fillId="0" borderId="1" xfId="0" applyFont="1" applyFill="1" applyBorder="1"/>
    <xf numFmtId="164" fontId="1" fillId="0" borderId="39" xfId="0" applyNumberFormat="1" applyFont="1" applyBorder="1"/>
    <xf numFmtId="164" fontId="1" fillId="0" borderId="2" xfId="0" applyNumberFormat="1" applyFont="1" applyBorder="1"/>
    <xf numFmtId="164" fontId="1" fillId="0" borderId="41" xfId="0" applyNumberFormat="1" applyFont="1" applyBorder="1"/>
    <xf numFmtId="0" fontId="0" fillId="2" borderId="16" xfId="0" applyFill="1" applyBorder="1" applyAlignment="1"/>
    <xf numFmtId="0" fontId="0" fillId="2" borderId="17" xfId="0" applyFill="1" applyBorder="1" applyAlignment="1"/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164" fontId="1" fillId="0" borderId="33" xfId="0" applyNumberFormat="1" applyFont="1" applyBorder="1"/>
    <xf numFmtId="164" fontId="0" fillId="3" borderId="1" xfId="0" applyNumberFormat="1" applyFill="1" applyBorder="1"/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/>
    <xf numFmtId="2" fontId="0" fillId="0" borderId="3" xfId="0" applyNumberFormat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18" xfId="0" applyFill="1" applyBorder="1" applyAlignment="1"/>
    <xf numFmtId="164" fontId="1" fillId="0" borderId="5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14" xfId="0" applyNumberFormat="1" applyFont="1" applyBorder="1" applyAlignment="1"/>
    <xf numFmtId="164" fontId="1" fillId="0" borderId="4" xfId="0" applyNumberFormat="1" applyFont="1" applyBorder="1" applyAlignment="1"/>
    <xf numFmtId="164" fontId="1" fillId="0" borderId="15" xfId="0" applyNumberFormat="1" applyFont="1" applyBorder="1" applyAlignment="1"/>
    <xf numFmtId="164" fontId="1" fillId="0" borderId="13" xfId="0" applyNumberFormat="1" applyFont="1" applyBorder="1" applyAlignment="1"/>
    <xf numFmtId="0" fontId="4" fillId="0" borderId="2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164" fontId="4" fillId="0" borderId="25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164" fontId="4" fillId="0" borderId="30" xfId="0" applyNumberFormat="1" applyFont="1" applyBorder="1" applyAlignment="1">
      <alignment vertical="center"/>
    </xf>
    <xf numFmtId="164" fontId="4" fillId="0" borderId="31" xfId="0" applyNumberFormat="1" applyFont="1" applyBorder="1" applyAlignment="1">
      <alignment vertical="center"/>
    </xf>
    <xf numFmtId="164" fontId="4" fillId="0" borderId="36" xfId="0" applyNumberFormat="1" applyFont="1" applyBorder="1" applyAlignment="1">
      <alignment vertical="center"/>
    </xf>
    <xf numFmtId="0" fontId="1" fillId="0" borderId="5" xfId="0" applyFont="1" applyBorder="1" applyAlignment="1"/>
    <xf numFmtId="0" fontId="1" fillId="0" borderId="37" xfId="0" applyFont="1" applyBorder="1" applyAlignment="1"/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4" xfId="0" applyFont="1" applyBorder="1" applyAlignment="1"/>
    <xf numFmtId="0" fontId="1" fillId="0" borderId="4" xfId="0" applyFont="1" applyBorder="1" applyAlignment="1"/>
    <xf numFmtId="0" fontId="1" fillId="0" borderId="14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15" xfId="0" applyFont="1" applyBorder="1" applyAlignment="1"/>
    <xf numFmtId="0" fontId="1" fillId="0" borderId="13" xfId="0" applyFont="1" applyBorder="1" applyAlignment="1"/>
    <xf numFmtId="0" fontId="1" fillId="0" borderId="15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/>
    <xf numFmtId="0" fontId="0" fillId="2" borderId="2" xfId="0" applyNumberFormat="1" applyFill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 wrapText="1"/>
    </xf>
    <xf numFmtId="0" fontId="0" fillId="2" borderId="39" xfId="0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wrapText="1"/>
    </xf>
    <xf numFmtId="164" fontId="0" fillId="0" borderId="23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/>
    <xf numFmtId="2" fontId="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3" xfId="0" applyNumberForma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2" fontId="0" fillId="0" borderId="0" xfId="0" applyNumberFormat="1"/>
    <xf numFmtId="0" fontId="3" fillId="0" borderId="26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3" xfId="0" applyFill="1" applyBorder="1" applyAlignment="1">
      <alignment horizontal="center" vertical="center"/>
    </xf>
    <xf numFmtId="164" fontId="0" fillId="0" borderId="3" xfId="0" applyNumberFormat="1" applyFill="1" applyBorder="1" applyAlignment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/>
    <xf numFmtId="0" fontId="3" fillId="4" borderId="1" xfId="0" applyFont="1" applyFill="1" applyBorder="1"/>
    <xf numFmtId="0" fontId="1" fillId="0" borderId="6" xfId="0" applyFont="1" applyBorder="1" applyAlignment="1"/>
    <xf numFmtId="0" fontId="1" fillId="0" borderId="44" xfId="0" applyFont="1" applyBorder="1" applyAlignment="1"/>
    <xf numFmtId="0" fontId="1" fillId="0" borderId="45" xfId="0" applyFont="1" applyBorder="1" applyAlignment="1"/>
    <xf numFmtId="0" fontId="4" fillId="0" borderId="2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64" fontId="0" fillId="0" borderId="9" xfId="0" applyNumberFormat="1" applyFill="1" applyBorder="1"/>
    <xf numFmtId="0" fontId="0" fillId="0" borderId="3" xfId="0" applyFill="1" applyBorder="1"/>
    <xf numFmtId="0" fontId="0" fillId="0" borderId="21" xfId="0" applyFill="1" applyBorder="1"/>
    <xf numFmtId="164" fontId="0" fillId="0" borderId="3" xfId="0" applyNumberFormat="1" applyFill="1" applyBorder="1"/>
    <xf numFmtId="164" fontId="0" fillId="0" borderId="39" xfId="0" applyNumberFormat="1" applyFill="1" applyBorder="1"/>
    <xf numFmtId="0" fontId="2" fillId="0" borderId="20" xfId="0" applyFont="1" applyFill="1" applyBorder="1"/>
    <xf numFmtId="0" fontId="0" fillId="0" borderId="1" xfId="0" applyFill="1" applyBorder="1"/>
    <xf numFmtId="9" fontId="0" fillId="0" borderId="2" xfId="0" applyNumberFormat="1" applyFill="1" applyBorder="1"/>
    <xf numFmtId="0" fontId="2" fillId="0" borderId="8" xfId="0" applyFont="1" applyFill="1" applyBorder="1"/>
    <xf numFmtId="164" fontId="0" fillId="0" borderId="1" xfId="0" applyNumberFormat="1" applyFill="1" applyBorder="1"/>
    <xf numFmtId="0" fontId="3" fillId="0" borderId="1" xfId="0" applyFont="1" applyFill="1" applyBorder="1" applyAlignment="1">
      <alignment horizontal="center" vertical="center"/>
    </xf>
    <xf numFmtId="164" fontId="0" fillId="5" borderId="39" xfId="0" applyNumberFormat="1" applyFill="1" applyBorder="1"/>
    <xf numFmtId="0" fontId="2" fillId="3" borderId="3" xfId="0" applyFont="1" applyFill="1" applyBorder="1"/>
    <xf numFmtId="164" fontId="0" fillId="3" borderId="3" xfId="0" applyNumberFormat="1" applyFill="1" applyBorder="1"/>
    <xf numFmtId="9" fontId="0" fillId="3" borderId="39" xfId="0" applyNumberFormat="1" applyFill="1" applyBorder="1"/>
    <xf numFmtId="9" fontId="0" fillId="3" borderId="2" xfId="0" applyNumberFormat="1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/>
    <xf numFmtId="2" fontId="3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3" fillId="0" borderId="28" xfId="0" applyFont="1" applyFill="1" applyBorder="1" applyAlignment="1">
      <alignment horizontal="center" vertical="center" wrapText="1"/>
    </xf>
    <xf numFmtId="2" fontId="3" fillId="0" borderId="28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2" fontId="3" fillId="0" borderId="48" xfId="0" applyNumberFormat="1" applyFont="1" applyFill="1" applyBorder="1" applyAlignment="1">
      <alignment horizontal="center" vertical="center" wrapText="1"/>
    </xf>
    <xf numFmtId="1" fontId="0" fillId="0" borderId="49" xfId="0" applyNumberFormat="1" applyBorder="1" applyAlignment="1">
      <alignment horizontal="center" vertical="center" wrapText="1"/>
    </xf>
    <xf numFmtId="164" fontId="0" fillId="0" borderId="49" xfId="0" applyNumberFormat="1" applyBorder="1" applyAlignment="1">
      <alignment wrapText="1"/>
    </xf>
    <xf numFmtId="164" fontId="0" fillId="0" borderId="12" xfId="0" applyNumberFormat="1" applyBorder="1"/>
    <xf numFmtId="0" fontId="0" fillId="0" borderId="29" xfId="0" applyFill="1" applyBorder="1" applyAlignment="1">
      <alignment horizontal="center" vertical="center" wrapText="1"/>
    </xf>
    <xf numFmtId="2" fontId="0" fillId="0" borderId="23" xfId="0" applyNumberForma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2" fontId="0" fillId="0" borderId="3" xfId="0" applyNumberFormat="1" applyFill="1" applyBorder="1" applyAlignment="1">
      <alignment wrapText="1"/>
    </xf>
    <xf numFmtId="0" fontId="1" fillId="0" borderId="0" xfId="0" applyFont="1" applyBorder="1"/>
    <xf numFmtId="0" fontId="0" fillId="2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0" xfId="0" applyNumberFormat="1" applyFill="1" applyBorder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Font="1" applyFill="1"/>
    <xf numFmtId="164" fontId="0" fillId="0" borderId="17" xfId="0" applyNumberFormat="1" applyBorder="1" applyAlignment="1">
      <alignment horizontal="center" vertical="center" wrapText="1"/>
    </xf>
    <xf numFmtId="164" fontId="0" fillId="0" borderId="50" xfId="0" applyNumberFormat="1" applyBorder="1"/>
    <xf numFmtId="164" fontId="0" fillId="0" borderId="28" xfId="0" applyNumberFormat="1" applyBorder="1"/>
    <xf numFmtId="0" fontId="0" fillId="0" borderId="20" xfId="0" applyNumberFormat="1" applyBorder="1" applyAlignment="1">
      <alignment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Fill="1"/>
    <xf numFmtId="2" fontId="0" fillId="0" borderId="1" xfId="0" applyNumberFormat="1" applyBorder="1"/>
    <xf numFmtId="2" fontId="0" fillId="0" borderId="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164" fontId="0" fillId="0" borderId="11" xfId="0" applyNumberFormat="1" applyBorder="1"/>
    <xf numFmtId="2" fontId="0" fillId="0" borderId="3" xfId="0" applyNumberFormat="1" applyBorder="1"/>
    <xf numFmtId="0" fontId="0" fillId="0" borderId="0" xfId="0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2" fontId="0" fillId="0" borderId="0" xfId="0" applyNumberFormat="1" applyBorder="1"/>
    <xf numFmtId="2" fontId="2" fillId="0" borderId="0" xfId="0" applyNumberFormat="1" applyFont="1" applyBorder="1"/>
    <xf numFmtId="1" fontId="0" fillId="0" borderId="0" xfId="0" applyNumberFormat="1" applyBorder="1"/>
    <xf numFmtId="2" fontId="0" fillId="0" borderId="0" xfId="0" applyNumberFormat="1" applyBorder="1" applyAlignment="1">
      <alignment wrapText="1"/>
    </xf>
    <xf numFmtId="0" fontId="1" fillId="0" borderId="3" xfId="0" applyFont="1" applyBorder="1"/>
    <xf numFmtId="0" fontId="0" fillId="0" borderId="3" xfId="0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0" fillId="2" borderId="21" xfId="0" applyNumberFormat="1" applyFill="1" applyBorder="1" applyAlignment="1">
      <alignment horizontal="center" vertical="center"/>
    </xf>
    <xf numFmtId="0" fontId="1" fillId="0" borderId="8" xfId="0" applyFont="1" applyBorder="1"/>
    <xf numFmtId="0" fontId="0" fillId="2" borderId="9" xfId="0" applyNumberFormat="1" applyFill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0" fillId="2" borderId="12" xfId="0" applyNumberForma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 vertical="center" wrapText="1"/>
    </xf>
    <xf numFmtId="49" fontId="2" fillId="0" borderId="0" xfId="0" applyNumberFormat="1" applyFont="1" applyBorder="1"/>
    <xf numFmtId="49" fontId="3" fillId="0" borderId="23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49" fontId="0" fillId="0" borderId="3" xfId="0" applyNumberFormat="1" applyBorder="1" applyAlignment="1">
      <alignment horizontal="center" vertical="center" wrapText="1"/>
    </xf>
    <xf numFmtId="49" fontId="3" fillId="0" borderId="0" xfId="0" applyNumberFormat="1" applyFont="1" applyBorder="1"/>
    <xf numFmtId="49" fontId="3" fillId="0" borderId="3" xfId="0" applyNumberFormat="1" applyFont="1" applyBorder="1"/>
    <xf numFmtId="49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" fillId="0" borderId="0" xfId="0" applyNumberFormat="1" applyFont="1" applyBorder="1"/>
    <xf numFmtId="164" fontId="1" fillId="0" borderId="2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/>
    </xf>
    <xf numFmtId="2" fontId="1" fillId="0" borderId="24" xfId="0" applyNumberFormat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2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5" fillId="0" borderId="10" xfId="0" applyNumberFormat="1" applyFont="1" applyFill="1" applyBorder="1"/>
    <xf numFmtId="0" fontId="5" fillId="0" borderId="0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wrapText="1"/>
    </xf>
    <xf numFmtId="0" fontId="5" fillId="0" borderId="0" xfId="0" applyFont="1" applyFill="1" applyBorder="1"/>
    <xf numFmtId="164" fontId="5" fillId="0" borderId="0" xfId="0" applyNumberFormat="1" applyFont="1" applyBorder="1"/>
    <xf numFmtId="164" fontId="5" fillId="0" borderId="22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/>
    <xf numFmtId="0" fontId="1" fillId="0" borderId="2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pivotButton="1" applyBorder="1" applyAlignment="1">
      <alignment horizontal="center"/>
    </xf>
    <xf numFmtId="0" fontId="0" fillId="0" borderId="6" xfId="0" pivotButton="1" applyBorder="1" applyAlignment="1">
      <alignment horizontal="center"/>
    </xf>
    <xf numFmtId="0" fontId="0" fillId="0" borderId="7" xfId="0" pivotButton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0" fillId="0" borderId="42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0" fontId="0" fillId="0" borderId="26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0" fillId="0" borderId="23" xfId="0" applyNumberForma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0" fillId="0" borderId="22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49" fontId="3" fillId="0" borderId="49" xfId="0" applyNumberFormat="1" applyFont="1" applyBorder="1"/>
    <xf numFmtId="2" fontId="0" fillId="0" borderId="49" xfId="0" applyNumberFormat="1" applyBorder="1"/>
    <xf numFmtId="0" fontId="1" fillId="0" borderId="52" xfId="0" applyFon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2" fontId="0" fillId="0" borderId="49" xfId="0" applyNumberForma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164" fontId="0" fillId="0" borderId="49" xfId="0" applyNumberForma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2" fontId="1" fillId="0" borderId="52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100"/>
  <sheetViews>
    <sheetView tabSelected="1" zoomScale="75" zoomScaleNormal="7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D45" sqref="AD45"/>
    </sheetView>
  </sheetViews>
  <sheetFormatPr baseColWidth="10" defaultRowHeight="15"/>
  <cols>
    <col min="1" max="1" width="21.140625" style="15" customWidth="1"/>
    <col min="2" max="2" width="28.5703125" style="15" customWidth="1"/>
    <col min="3" max="3" width="32" style="15" customWidth="1"/>
    <col min="4" max="4" width="13.7109375" style="128" customWidth="1"/>
    <col min="5" max="5" width="28.140625" style="276" customWidth="1"/>
    <col min="6" max="6" width="10" style="253" customWidth="1"/>
    <col min="7" max="7" width="11" style="128" customWidth="1"/>
    <col min="8" max="8" width="11" style="233" customWidth="1"/>
    <col min="9" max="9" width="11" style="15" customWidth="1"/>
    <col min="10" max="11" width="11" style="41" customWidth="1"/>
    <col min="12" max="12" width="16.28515625" style="270" customWidth="1"/>
    <col min="13" max="13" width="28.140625" style="276" customWidth="1"/>
    <col min="14" max="14" width="9.85546875" style="249" customWidth="1"/>
    <col min="15" max="15" width="9.85546875" style="256" customWidth="1"/>
    <col min="16" max="17" width="11" style="234" customWidth="1"/>
    <col min="18" max="18" width="11" style="235" customWidth="1"/>
    <col min="19" max="19" width="11" style="233" customWidth="1"/>
    <col min="20" max="20" width="14.28515625" style="260" customWidth="1"/>
    <col min="21" max="21" width="22.28515625" style="260" bestFit="1" customWidth="1"/>
    <col min="22" max="22" width="28.140625" style="287" customWidth="1"/>
    <col min="23" max="23" width="11" style="251" customWidth="1"/>
    <col min="24" max="28" width="11" style="15" customWidth="1"/>
    <col min="29" max="29" width="13.5703125" style="267" customWidth="1"/>
    <col min="30" max="30" width="22.28515625" style="267" bestFit="1" customWidth="1"/>
    <col min="31" max="31" width="28.140625" style="276" customWidth="1"/>
    <col min="32" max="32" width="11.28515625" style="251" customWidth="1"/>
    <col min="33" max="36" width="11" style="15" customWidth="1"/>
    <col min="37" max="37" width="11" style="193" customWidth="1"/>
    <col min="38" max="38" width="11.42578125" style="273"/>
    <col min="39" max="16384" width="11.42578125" style="15"/>
  </cols>
  <sheetData>
    <row r="2" spans="1:38">
      <c r="A2" s="15" t="s">
        <v>0</v>
      </c>
      <c r="B2" s="15" t="s">
        <v>1</v>
      </c>
    </row>
    <row r="3" spans="1:38">
      <c r="B3" s="15" t="s">
        <v>194</v>
      </c>
    </row>
    <row r="4" spans="1:38" ht="15.75" thickBot="1"/>
    <row r="5" spans="1:38" ht="27.75" customHeight="1" thickBot="1">
      <c r="A5" s="313" t="s">
        <v>193</v>
      </c>
      <c r="B5" s="314"/>
      <c r="C5" s="314"/>
      <c r="D5" s="315"/>
      <c r="E5" s="325" t="s">
        <v>195</v>
      </c>
      <c r="F5" s="326"/>
      <c r="G5" s="326"/>
      <c r="H5" s="326"/>
      <c r="I5" s="326"/>
      <c r="J5" s="326"/>
      <c r="K5" s="326"/>
      <c r="L5" s="327"/>
      <c r="M5" s="322" t="s">
        <v>196</v>
      </c>
      <c r="N5" s="323"/>
      <c r="O5" s="323"/>
      <c r="P5" s="323"/>
      <c r="Q5" s="323"/>
      <c r="R5" s="323"/>
      <c r="S5" s="323"/>
      <c r="T5" s="323"/>
      <c r="U5" s="324"/>
      <c r="V5" s="319" t="s">
        <v>369</v>
      </c>
      <c r="W5" s="320"/>
      <c r="X5" s="320"/>
      <c r="Y5" s="320"/>
      <c r="Z5" s="320"/>
      <c r="AA5" s="320"/>
      <c r="AB5" s="320"/>
      <c r="AC5" s="320"/>
      <c r="AD5" s="321"/>
      <c r="AE5" s="316" t="s">
        <v>197</v>
      </c>
      <c r="AF5" s="317"/>
      <c r="AG5" s="317"/>
      <c r="AH5" s="317"/>
      <c r="AI5" s="317"/>
      <c r="AJ5" s="317"/>
      <c r="AK5" s="317"/>
      <c r="AL5" s="318"/>
    </row>
    <row r="6" spans="1:38" s="231" customFormat="1" ht="60.75" thickBot="1">
      <c r="A6" s="68" t="s">
        <v>3</v>
      </c>
      <c r="B6" s="69" t="s">
        <v>4</v>
      </c>
      <c r="C6" s="69" t="s">
        <v>5</v>
      </c>
      <c r="D6" s="70" t="s">
        <v>374</v>
      </c>
      <c r="E6" s="277" t="s">
        <v>173</v>
      </c>
      <c r="F6" s="250" t="s">
        <v>373</v>
      </c>
      <c r="G6" s="62" t="s">
        <v>166</v>
      </c>
      <c r="H6" s="95" t="s">
        <v>167</v>
      </c>
      <c r="I6" s="95" t="s">
        <v>198</v>
      </c>
      <c r="J6" s="136" t="s">
        <v>159</v>
      </c>
      <c r="K6" s="136" t="s">
        <v>199</v>
      </c>
      <c r="L6" s="263" t="s">
        <v>376</v>
      </c>
      <c r="M6" s="277" t="s">
        <v>173</v>
      </c>
      <c r="N6" s="250" t="s">
        <v>373</v>
      </c>
      <c r="O6" s="239" t="s">
        <v>377</v>
      </c>
      <c r="P6" s="95" t="s">
        <v>167</v>
      </c>
      <c r="Q6" s="95" t="s">
        <v>198</v>
      </c>
      <c r="R6" s="95" t="s">
        <v>198</v>
      </c>
      <c r="S6" s="95" t="s">
        <v>372</v>
      </c>
      <c r="T6" s="261" t="s">
        <v>199</v>
      </c>
      <c r="U6" s="263" t="s">
        <v>376</v>
      </c>
      <c r="V6" s="288" t="s">
        <v>173</v>
      </c>
      <c r="W6" s="250" t="s">
        <v>373</v>
      </c>
      <c r="X6" s="188" t="s">
        <v>166</v>
      </c>
      <c r="Y6" s="187" t="s">
        <v>167</v>
      </c>
      <c r="Z6" s="187" t="s">
        <v>198</v>
      </c>
      <c r="AA6" s="187" t="s">
        <v>371</v>
      </c>
      <c r="AB6" s="188" t="s">
        <v>370</v>
      </c>
      <c r="AC6" s="265" t="s">
        <v>199</v>
      </c>
      <c r="AD6" s="268" t="s">
        <v>376</v>
      </c>
      <c r="AE6" s="277" t="s">
        <v>173</v>
      </c>
      <c r="AF6" s="250" t="s">
        <v>373</v>
      </c>
      <c r="AG6" s="62" t="s">
        <v>166</v>
      </c>
      <c r="AH6" s="95" t="s">
        <v>167</v>
      </c>
      <c r="AI6" s="95" t="s">
        <v>198</v>
      </c>
      <c r="AJ6" s="62" t="s">
        <v>159</v>
      </c>
      <c r="AK6" s="293" t="s">
        <v>199</v>
      </c>
      <c r="AL6" s="271" t="s">
        <v>376</v>
      </c>
    </row>
    <row r="7" spans="1:38" s="231" customFormat="1" ht="15" customHeight="1">
      <c r="A7" s="240" t="s">
        <v>228</v>
      </c>
      <c r="B7" s="237" t="s">
        <v>229</v>
      </c>
      <c r="C7" s="29" t="s">
        <v>230</v>
      </c>
      <c r="D7" s="241">
        <v>65</v>
      </c>
      <c r="E7" s="278"/>
      <c r="F7" s="254"/>
      <c r="G7" s="238"/>
      <c r="H7" s="230"/>
      <c r="I7" s="19"/>
      <c r="J7" s="36"/>
      <c r="K7" s="60" t="str">
        <f t="shared" ref="K7:K52" si="0">IF(G7="","non",J7*I7*G7)</f>
        <v>non</v>
      </c>
      <c r="L7" s="272" t="str">
        <f>IF(K7="non","non",IF(F7="ok",IF(AND(OR(N7&lt;&gt;"ok",K7&lt;=T7),OR(W7&lt;&gt;"ok",K7&lt;=AC7),OR(AF7&lt;&gt;"ok",K7&lt;=AK7))=TRUE,"oui","non"),"non"))</f>
        <v>non</v>
      </c>
      <c r="M7" s="278"/>
      <c r="N7" s="252"/>
      <c r="O7" s="257"/>
      <c r="P7" s="133">
        <v>0</v>
      </c>
      <c r="Q7" s="133" t="str">
        <f>IF(S7&gt;0,$D7/P7,"")</f>
        <v/>
      </c>
      <c r="R7" s="133"/>
      <c r="S7" s="12"/>
      <c r="T7" s="262" t="str">
        <f t="shared" ref="T7:T52" si="1">IF(O7="","non",S7*Q7)</f>
        <v>non</v>
      </c>
      <c r="U7" s="264" t="str">
        <f>IF(T7="non","non",IF(N7="ok",IF(AND(OR(F7&lt;&gt;"ok",T7&lt;=K7),OR(W7&lt;&gt;"ok",T7&lt;=AC7),OR(AF7&lt;&gt;"ok",T7&lt;=AK7))=TRUE,"oui","non"),"non"))</f>
        <v>non</v>
      </c>
      <c r="V7" s="289"/>
      <c r="W7" s="252" t="s">
        <v>375</v>
      </c>
      <c r="X7" s="36"/>
      <c r="Y7" s="232" t="str">
        <f t="shared" ref="Y7:Y52" si="2">IF(AA7&gt;0,$D7/X7,"")</f>
        <v/>
      </c>
      <c r="Z7" s="190"/>
      <c r="AA7" s="190"/>
      <c r="AB7" s="190"/>
      <c r="AC7" s="266" t="str">
        <f t="shared" ref="AC7:AC52" si="3">IF(X7="","non",AB7*Z7)</f>
        <v>non</v>
      </c>
      <c r="AD7" s="269" t="str">
        <f>IF(AC7="non","non",IF(W7="ok",IF(AND(OR(F7&lt;&gt;"ok",AC7&lt;=K7),OR(N7&lt;&gt;"ok",AC7&lt;=T7),OR(AF7&lt;&gt;"ok",AC7&lt;=AK7))=TRUE,"oui","non"),"non"))</f>
        <v>non</v>
      </c>
      <c r="AE7" s="278"/>
      <c r="AF7" s="252"/>
      <c r="AG7" s="29">
        <v>104</v>
      </c>
      <c r="AH7" s="223">
        <f t="shared" ref="AH7:AH52" si="4">IF(AJ7&gt;0,$D7/AG7,"")</f>
        <v>0.625</v>
      </c>
      <c r="AI7" s="133">
        <f>ROUNDUP(AH7,0)</f>
        <v>1</v>
      </c>
      <c r="AJ7" s="133">
        <v>0.126</v>
      </c>
      <c r="AK7" s="294">
        <f t="shared" ref="AK7:AK52" si="5">IF(AG7="","non",AJ7*AG7*AI7)</f>
        <v>13.103999999999999</v>
      </c>
      <c r="AL7" s="272" t="str">
        <f>IF(AK7="non","non",IF(AF7="ok",IF(AND(OR(F7&lt;&gt;"ok",AK7&lt;=K7),OR(N7&lt;&gt;"ok",AK7&lt;=T7),OR(W7&lt;&gt;"ok",AK7&lt;=AC7))=TRUE,"oui","non"),"non"))</f>
        <v>non</v>
      </c>
    </row>
    <row r="8" spans="1:38" s="231" customFormat="1">
      <c r="A8" s="242" t="s">
        <v>231</v>
      </c>
      <c r="B8" s="147" t="s">
        <v>232</v>
      </c>
      <c r="C8" s="19" t="s">
        <v>233</v>
      </c>
      <c r="D8" s="243">
        <v>137</v>
      </c>
      <c r="E8" s="279"/>
      <c r="F8" s="254" t="s">
        <v>375</v>
      </c>
      <c r="G8" s="6">
        <v>180</v>
      </c>
      <c r="H8" s="230">
        <f t="shared" ref="H8:H52" si="6">IF(J8&gt;0,$D8/G8,"")</f>
        <v>0.76111111111111107</v>
      </c>
      <c r="I8" s="19">
        <f t="shared" ref="I8:I39" si="7">ROUNDUP(H8,0)</f>
        <v>1</v>
      </c>
      <c r="J8" s="60">
        <v>9.7900000000000001E-2</v>
      </c>
      <c r="K8" s="60">
        <f t="shared" si="0"/>
        <v>17.622</v>
      </c>
      <c r="L8" s="272" t="str">
        <f t="shared" ref="L8:L52" si="8">IF(K8="non","non",IF(F8="ok",IF(AND(OR(N8&lt;&gt;"ok",K8&lt;=T8),OR(W8&lt;&gt;"ok",K8&lt;=AC8),OR(AF8&lt;&gt;"ok",K8&lt;=AK8))=TRUE,"oui","non"),"non"))</f>
        <v>oui</v>
      </c>
      <c r="M8" s="282"/>
      <c r="N8" s="252" t="s">
        <v>375</v>
      </c>
      <c r="O8" s="258">
        <v>82</v>
      </c>
      <c r="P8" s="133">
        <f t="shared" ref="P8:P52" si="9">IF(S8&gt;0,$D8/O8,"")</f>
        <v>1.6707317073170731</v>
      </c>
      <c r="Q8" s="12">
        <f>ROUNDUP(P8,0)</f>
        <v>2</v>
      </c>
      <c r="R8" s="12">
        <f>S8/O8</f>
        <v>0.24414634146341463</v>
      </c>
      <c r="S8" s="12">
        <v>20.02</v>
      </c>
      <c r="T8" s="262">
        <f t="shared" si="1"/>
        <v>40.04</v>
      </c>
      <c r="U8" s="264" t="str">
        <f t="shared" ref="U8:U52" si="10">IF(T8="non","non",IF(N8="ok",IF(AND(OR(F8&lt;&gt;"ok",T8&lt;=K8),OR(W8&lt;&gt;"ok",T8&lt;=AC8),OR(AF8&lt;&gt;"ok",T8&lt;=AK8))=TRUE,"oui","non"),"non"))</f>
        <v>non</v>
      </c>
      <c r="V8" s="290"/>
      <c r="W8" s="252" t="s">
        <v>375</v>
      </c>
      <c r="X8" s="60"/>
      <c r="Y8" s="232" t="str">
        <f t="shared" si="2"/>
        <v/>
      </c>
      <c r="Z8" s="226"/>
      <c r="AA8" s="226"/>
      <c r="AB8" s="226"/>
      <c r="AC8" s="266" t="str">
        <f t="shared" si="3"/>
        <v>non</v>
      </c>
      <c r="AD8" s="269" t="str">
        <f t="shared" ref="AD8:AD52" si="11">IF(AC8="non","non",IF(W8="ok",IF(AND(OR(F8&lt;&gt;"ok",AC8&lt;=K8),OR(N8&lt;&gt;"ok",AC8&lt;=T8),OR(AF8&lt;&gt;"ok",AC8&lt;=AK8))=TRUE,"oui","non"),"non"))</f>
        <v>non</v>
      </c>
      <c r="AE8" s="282"/>
      <c r="AF8" s="252"/>
      <c r="AG8" s="19"/>
      <c r="AH8" s="223" t="str">
        <f t="shared" si="4"/>
        <v/>
      </c>
      <c r="AI8" s="12"/>
      <c r="AJ8" s="12"/>
      <c r="AK8" s="294" t="str">
        <f t="shared" si="5"/>
        <v>non</v>
      </c>
      <c r="AL8" s="272" t="str">
        <f t="shared" ref="AL8:AL52" si="12">IF(AK8="non","non",IF(AF8="ok",IF(AND(OR(F8&lt;&gt;"ok",AK8&lt;=K8),OR(N8&lt;&gt;"ok",AK8&lt;=T8),OR(W8&lt;&gt;"ok",AK8&lt;=AC8))=TRUE,"oui","non"),"non"))</f>
        <v>non</v>
      </c>
    </row>
    <row r="9" spans="1:38" s="231" customFormat="1">
      <c r="A9" s="242" t="s">
        <v>234</v>
      </c>
      <c r="B9" s="147" t="s">
        <v>74</v>
      </c>
      <c r="C9" s="19" t="s">
        <v>235</v>
      </c>
      <c r="D9" s="243">
        <v>12</v>
      </c>
      <c r="E9" s="279"/>
      <c r="F9" s="254"/>
      <c r="G9" s="6">
        <v>104</v>
      </c>
      <c r="H9" s="230">
        <f t="shared" si="6"/>
        <v>0.11538461538461539</v>
      </c>
      <c r="I9" s="19">
        <f t="shared" si="7"/>
        <v>1</v>
      </c>
      <c r="J9" s="60">
        <v>1.06</v>
      </c>
      <c r="K9" s="60">
        <f t="shared" si="0"/>
        <v>110.24000000000001</v>
      </c>
      <c r="L9" s="272" t="str">
        <f t="shared" si="8"/>
        <v>non</v>
      </c>
      <c r="M9" s="282"/>
      <c r="N9" s="252"/>
      <c r="O9" s="258"/>
      <c r="P9" s="133" t="str">
        <f t="shared" si="9"/>
        <v/>
      </c>
      <c r="Q9" s="12"/>
      <c r="R9" s="12"/>
      <c r="S9" s="12"/>
      <c r="T9" s="262" t="str">
        <f t="shared" si="1"/>
        <v>non</v>
      </c>
      <c r="U9" s="264" t="str">
        <f t="shared" si="10"/>
        <v>non</v>
      </c>
      <c r="V9" s="290"/>
      <c r="W9" s="252" t="s">
        <v>375</v>
      </c>
      <c r="X9" s="60"/>
      <c r="Y9" s="232" t="str">
        <f t="shared" si="2"/>
        <v/>
      </c>
      <c r="Z9" s="226"/>
      <c r="AA9" s="226"/>
      <c r="AB9" s="226"/>
      <c r="AC9" s="266" t="str">
        <f t="shared" si="3"/>
        <v>non</v>
      </c>
      <c r="AD9" s="269" t="str">
        <f t="shared" si="11"/>
        <v>non</v>
      </c>
      <c r="AE9" s="282"/>
      <c r="AF9" s="252"/>
      <c r="AG9" s="19"/>
      <c r="AH9" s="223" t="str">
        <f t="shared" si="4"/>
        <v/>
      </c>
      <c r="AI9" s="12"/>
      <c r="AJ9" s="12"/>
      <c r="AK9" s="294" t="str">
        <f t="shared" si="5"/>
        <v>non</v>
      </c>
      <c r="AL9" s="272" t="str">
        <f t="shared" si="12"/>
        <v>non</v>
      </c>
    </row>
    <row r="10" spans="1:38" s="231" customFormat="1">
      <c r="A10" s="242" t="s">
        <v>236</v>
      </c>
      <c r="B10" s="147" t="s">
        <v>237</v>
      </c>
      <c r="C10" s="19" t="s">
        <v>215</v>
      </c>
      <c r="D10" s="243">
        <v>396</v>
      </c>
      <c r="E10" s="279"/>
      <c r="F10" s="254" t="s">
        <v>375</v>
      </c>
      <c r="G10" s="6">
        <v>280</v>
      </c>
      <c r="H10" s="230">
        <f t="shared" si="6"/>
        <v>1.4142857142857144</v>
      </c>
      <c r="I10" s="19">
        <f t="shared" si="7"/>
        <v>2</v>
      </c>
      <c r="J10" s="60">
        <v>7.5800000000000006E-2</v>
      </c>
      <c r="K10" s="60">
        <f t="shared" si="0"/>
        <v>42.448</v>
      </c>
      <c r="L10" s="272" t="str">
        <f t="shared" si="8"/>
        <v>oui</v>
      </c>
      <c r="M10" s="282" t="s">
        <v>319</v>
      </c>
      <c r="N10" s="252" t="s">
        <v>375</v>
      </c>
      <c r="O10" s="258">
        <v>365</v>
      </c>
      <c r="P10" s="133">
        <f t="shared" si="9"/>
        <v>1.0849315068493151</v>
      </c>
      <c r="Q10" s="12">
        <f>ROUNDUP(P10,0)</f>
        <v>2</v>
      </c>
      <c r="R10" s="12">
        <f>S10/O10</f>
        <v>6.2849315068493158E-2</v>
      </c>
      <c r="S10" s="12">
        <v>22.94</v>
      </c>
      <c r="T10" s="262">
        <f t="shared" si="1"/>
        <v>45.88</v>
      </c>
      <c r="U10" s="264" t="str">
        <f t="shared" si="10"/>
        <v>non</v>
      </c>
      <c r="V10" s="290"/>
      <c r="W10" s="252" t="s">
        <v>375</v>
      </c>
      <c r="X10" s="60"/>
      <c r="Y10" s="232" t="str">
        <f t="shared" si="2"/>
        <v/>
      </c>
      <c r="Z10" s="226"/>
      <c r="AA10" s="226"/>
      <c r="AB10" s="226"/>
      <c r="AC10" s="266" t="str">
        <f t="shared" si="3"/>
        <v>non</v>
      </c>
      <c r="AD10" s="269" t="str">
        <f t="shared" si="11"/>
        <v>non</v>
      </c>
      <c r="AE10" s="282" t="s">
        <v>379</v>
      </c>
      <c r="AF10" s="252"/>
      <c r="AG10" s="19">
        <v>355</v>
      </c>
      <c r="AH10" s="223">
        <f t="shared" si="4"/>
        <v>1.1154929577464789</v>
      </c>
      <c r="AI10" s="12">
        <f>ROUNDUP(AH10,0)</f>
        <v>2</v>
      </c>
      <c r="AJ10" s="12">
        <v>7.3999999999999996E-2</v>
      </c>
      <c r="AK10" s="294">
        <f t="shared" si="5"/>
        <v>52.54</v>
      </c>
      <c r="AL10" s="272" t="str">
        <f t="shared" si="12"/>
        <v>non</v>
      </c>
    </row>
    <row r="11" spans="1:38" s="231" customFormat="1">
      <c r="A11" s="242" t="s">
        <v>236</v>
      </c>
      <c r="B11" s="147" t="s">
        <v>239</v>
      </c>
      <c r="C11" s="19" t="s">
        <v>230</v>
      </c>
      <c r="D11" s="243">
        <v>96</v>
      </c>
      <c r="E11" s="279"/>
      <c r="F11" s="254"/>
      <c r="G11" s="6">
        <v>280</v>
      </c>
      <c r="H11" s="230">
        <f t="shared" si="6"/>
        <v>0.34285714285714286</v>
      </c>
      <c r="I11" s="19">
        <f t="shared" si="7"/>
        <v>1</v>
      </c>
      <c r="J11" s="60">
        <v>8.3400000000000002E-2</v>
      </c>
      <c r="K11" s="60">
        <f t="shared" si="0"/>
        <v>23.352</v>
      </c>
      <c r="L11" s="272" t="str">
        <f t="shared" si="8"/>
        <v>non</v>
      </c>
      <c r="M11" s="282" t="s">
        <v>320</v>
      </c>
      <c r="N11" s="252"/>
      <c r="O11" s="258">
        <v>365</v>
      </c>
      <c r="P11" s="133">
        <f t="shared" si="9"/>
        <v>0.26301369863013696</v>
      </c>
      <c r="Q11" s="12">
        <f>ROUNDUP(P11,0)</f>
        <v>1</v>
      </c>
      <c r="R11" s="12">
        <f>S11/O11</f>
        <v>7.1452054794520548E-2</v>
      </c>
      <c r="S11" s="12">
        <v>26.08</v>
      </c>
      <c r="T11" s="262">
        <f t="shared" si="1"/>
        <v>26.08</v>
      </c>
      <c r="U11" s="264" t="str">
        <f t="shared" si="10"/>
        <v>non</v>
      </c>
      <c r="V11" s="290"/>
      <c r="W11" s="252" t="s">
        <v>375</v>
      </c>
      <c r="X11" s="60"/>
      <c r="Y11" s="232" t="str">
        <f t="shared" si="2"/>
        <v/>
      </c>
      <c r="Z11" s="226"/>
      <c r="AA11" s="226"/>
      <c r="AB11" s="226"/>
      <c r="AC11" s="266" t="str">
        <f t="shared" si="3"/>
        <v>non</v>
      </c>
      <c r="AD11" s="269" t="str">
        <f t="shared" si="11"/>
        <v>non</v>
      </c>
      <c r="AE11" s="282" t="s">
        <v>380</v>
      </c>
      <c r="AF11" s="252"/>
      <c r="AG11" s="19">
        <v>355</v>
      </c>
      <c r="AH11" s="223">
        <f t="shared" si="4"/>
        <v>0.27042253521126758</v>
      </c>
      <c r="AI11" s="12">
        <f>ROUNDUP(AH11,0)</f>
        <v>1</v>
      </c>
      <c r="AJ11" s="12">
        <v>7.3999999999999996E-2</v>
      </c>
      <c r="AK11" s="294">
        <f t="shared" si="5"/>
        <v>26.27</v>
      </c>
      <c r="AL11" s="272" t="str">
        <f t="shared" si="12"/>
        <v>non</v>
      </c>
    </row>
    <row r="12" spans="1:38" s="231" customFormat="1">
      <c r="A12" s="242" t="s">
        <v>236</v>
      </c>
      <c r="B12" s="147" t="s">
        <v>237</v>
      </c>
      <c r="C12" s="19" t="s">
        <v>238</v>
      </c>
      <c r="D12" s="243">
        <v>986</v>
      </c>
      <c r="E12" s="279"/>
      <c r="F12" s="254"/>
      <c r="G12" s="6">
        <v>280</v>
      </c>
      <c r="H12" s="230">
        <f t="shared" si="6"/>
        <v>3.5214285714285714</v>
      </c>
      <c r="I12" s="19">
        <f t="shared" si="7"/>
        <v>4</v>
      </c>
      <c r="J12" s="60">
        <v>7.5800000000000006E-2</v>
      </c>
      <c r="K12" s="60">
        <f t="shared" si="0"/>
        <v>84.896000000000001</v>
      </c>
      <c r="L12" s="272" t="str">
        <f t="shared" si="8"/>
        <v>non</v>
      </c>
      <c r="M12" s="282" t="s">
        <v>318</v>
      </c>
      <c r="N12" s="252"/>
      <c r="O12" s="258">
        <v>365</v>
      </c>
      <c r="P12" s="133">
        <f t="shared" si="9"/>
        <v>2.7013698630136984</v>
      </c>
      <c r="Q12" s="12">
        <f>ROUNDUP(P12,0)</f>
        <v>3</v>
      </c>
      <c r="R12" s="12">
        <f>S12/O12</f>
        <v>6.2849315068493158E-2</v>
      </c>
      <c r="S12" s="12">
        <v>22.94</v>
      </c>
      <c r="T12" s="262">
        <f t="shared" si="1"/>
        <v>68.820000000000007</v>
      </c>
      <c r="U12" s="264" t="str">
        <f t="shared" si="10"/>
        <v>non</v>
      </c>
      <c r="V12" s="290"/>
      <c r="W12" s="252" t="s">
        <v>375</v>
      </c>
      <c r="X12" s="60"/>
      <c r="Y12" s="232" t="str">
        <f t="shared" si="2"/>
        <v/>
      </c>
      <c r="Z12" s="226"/>
      <c r="AA12" s="226"/>
      <c r="AB12" s="226"/>
      <c r="AC12" s="266" t="str">
        <f t="shared" si="3"/>
        <v>non</v>
      </c>
      <c r="AD12" s="269" t="str">
        <f t="shared" si="11"/>
        <v>non</v>
      </c>
      <c r="AE12" s="282" t="s">
        <v>378</v>
      </c>
      <c r="AF12" s="252"/>
      <c r="AG12" s="19">
        <v>355</v>
      </c>
      <c r="AH12" s="223">
        <f t="shared" si="4"/>
        <v>2.7774647887323942</v>
      </c>
      <c r="AI12" s="12">
        <f>ROUNDUP(AH12,0)</f>
        <v>3</v>
      </c>
      <c r="AJ12" s="12">
        <v>7.3999999999999996E-2</v>
      </c>
      <c r="AK12" s="294">
        <f t="shared" si="5"/>
        <v>78.81</v>
      </c>
      <c r="AL12" s="272" t="str">
        <f t="shared" si="12"/>
        <v>non</v>
      </c>
    </row>
    <row r="13" spans="1:38" s="231" customFormat="1">
      <c r="A13" s="242" t="s">
        <v>236</v>
      </c>
      <c r="B13" s="147" t="s">
        <v>239</v>
      </c>
      <c r="C13" s="19" t="s">
        <v>215</v>
      </c>
      <c r="D13" s="243">
        <v>1615</v>
      </c>
      <c r="E13" s="279"/>
      <c r="F13" s="254"/>
      <c r="G13" s="6">
        <v>280</v>
      </c>
      <c r="H13" s="230">
        <f t="shared" si="6"/>
        <v>5.7678571428571432</v>
      </c>
      <c r="I13" s="19">
        <f t="shared" si="7"/>
        <v>6</v>
      </c>
      <c r="J13" s="60">
        <v>8.3400000000000002E-2</v>
      </c>
      <c r="K13" s="60">
        <f t="shared" si="0"/>
        <v>140.11199999999999</v>
      </c>
      <c r="L13" s="272" t="str">
        <f t="shared" si="8"/>
        <v>non</v>
      </c>
      <c r="M13" s="282" t="s">
        <v>321</v>
      </c>
      <c r="N13" s="252"/>
      <c r="O13" s="258">
        <v>365</v>
      </c>
      <c r="P13" s="133">
        <f t="shared" si="9"/>
        <v>4.4246575342465757</v>
      </c>
      <c r="Q13" s="12">
        <f>ROUNDUP(P13,0)</f>
        <v>5</v>
      </c>
      <c r="R13" s="12">
        <f>S13/O13</f>
        <v>7.1452054794520548E-2</v>
      </c>
      <c r="S13" s="12">
        <v>26.08</v>
      </c>
      <c r="T13" s="262">
        <f t="shared" si="1"/>
        <v>130.39999999999998</v>
      </c>
      <c r="U13" s="264" t="str">
        <f t="shared" si="10"/>
        <v>non</v>
      </c>
      <c r="V13" s="290"/>
      <c r="W13" s="252" t="s">
        <v>375</v>
      </c>
      <c r="X13" s="60"/>
      <c r="Y13" s="232" t="str">
        <f t="shared" si="2"/>
        <v/>
      </c>
      <c r="Z13" s="226"/>
      <c r="AA13" s="226"/>
      <c r="AB13" s="226"/>
      <c r="AC13" s="266" t="str">
        <f t="shared" si="3"/>
        <v>non</v>
      </c>
      <c r="AD13" s="269" t="str">
        <f t="shared" si="11"/>
        <v>non</v>
      </c>
      <c r="AE13" s="282" t="s">
        <v>381</v>
      </c>
      <c r="AF13" s="252"/>
      <c r="AG13" s="19">
        <v>355</v>
      </c>
      <c r="AH13" s="223">
        <f t="shared" si="4"/>
        <v>4.549295774647887</v>
      </c>
      <c r="AI13" s="12">
        <f>ROUNDUP(AH13,0)</f>
        <v>5</v>
      </c>
      <c r="AJ13" s="12">
        <v>7.3999999999999996E-2</v>
      </c>
      <c r="AK13" s="294">
        <f t="shared" si="5"/>
        <v>131.35</v>
      </c>
      <c r="AL13" s="272" t="str">
        <f t="shared" si="12"/>
        <v>non</v>
      </c>
    </row>
    <row r="14" spans="1:38" s="231" customFormat="1">
      <c r="A14" s="242" t="s">
        <v>240</v>
      </c>
      <c r="B14" s="147" t="s">
        <v>241</v>
      </c>
      <c r="C14" s="19" t="s">
        <v>242</v>
      </c>
      <c r="D14" s="243">
        <v>746</v>
      </c>
      <c r="E14" s="279" t="s">
        <v>287</v>
      </c>
      <c r="F14" s="254"/>
      <c r="G14" s="6">
        <v>280</v>
      </c>
      <c r="H14" s="230">
        <f t="shared" si="6"/>
        <v>2.6642857142857141</v>
      </c>
      <c r="I14" s="19">
        <f t="shared" si="7"/>
        <v>3</v>
      </c>
      <c r="J14" s="60">
        <v>8.8700000000000001E-2</v>
      </c>
      <c r="K14" s="60">
        <f t="shared" si="0"/>
        <v>74.507999999999996</v>
      </c>
      <c r="L14" s="272" t="str">
        <f t="shared" si="8"/>
        <v>non</v>
      </c>
      <c r="M14" s="282"/>
      <c r="N14" s="252"/>
      <c r="O14" s="258"/>
      <c r="P14" s="133" t="str">
        <f t="shared" si="9"/>
        <v/>
      </c>
      <c r="Q14" s="12"/>
      <c r="R14" s="12"/>
      <c r="S14" s="12"/>
      <c r="T14" s="262" t="str">
        <f t="shared" si="1"/>
        <v>non</v>
      </c>
      <c r="U14" s="264" t="str">
        <f t="shared" si="10"/>
        <v>non</v>
      </c>
      <c r="V14" s="290"/>
      <c r="W14" s="252" t="s">
        <v>375</v>
      </c>
      <c r="X14" s="60"/>
      <c r="Y14" s="232" t="str">
        <f t="shared" si="2"/>
        <v/>
      </c>
      <c r="Z14" s="226"/>
      <c r="AA14" s="226"/>
      <c r="AB14" s="226"/>
      <c r="AC14" s="266" t="str">
        <f t="shared" si="3"/>
        <v>non</v>
      </c>
      <c r="AD14" s="269" t="str">
        <f t="shared" si="11"/>
        <v>non</v>
      </c>
      <c r="AE14" s="282"/>
      <c r="AF14" s="252"/>
      <c r="AG14" s="19"/>
      <c r="AH14" s="223" t="str">
        <f t="shared" si="4"/>
        <v/>
      </c>
      <c r="AI14" s="12"/>
      <c r="AJ14" s="12"/>
      <c r="AK14" s="294" t="str">
        <f t="shared" si="5"/>
        <v>non</v>
      </c>
      <c r="AL14" s="272" t="str">
        <f t="shared" si="12"/>
        <v>non</v>
      </c>
    </row>
    <row r="15" spans="1:38" s="231" customFormat="1">
      <c r="A15" s="242" t="s">
        <v>240</v>
      </c>
      <c r="B15" s="147" t="s">
        <v>241</v>
      </c>
      <c r="C15" s="19" t="s">
        <v>243</v>
      </c>
      <c r="D15" s="243">
        <v>94</v>
      </c>
      <c r="E15" s="279"/>
      <c r="F15" s="254"/>
      <c r="G15" s="6">
        <v>280</v>
      </c>
      <c r="H15" s="230">
        <f t="shared" si="6"/>
        <v>0.33571428571428569</v>
      </c>
      <c r="I15" s="19">
        <f t="shared" si="7"/>
        <v>1</v>
      </c>
      <c r="J15" s="60">
        <v>8.8700000000000001E-2</v>
      </c>
      <c r="K15" s="60">
        <f t="shared" si="0"/>
        <v>24.835999999999999</v>
      </c>
      <c r="L15" s="272" t="str">
        <f t="shared" si="8"/>
        <v>non</v>
      </c>
      <c r="M15" s="282"/>
      <c r="N15" s="252"/>
      <c r="O15" s="258"/>
      <c r="P15" s="133" t="str">
        <f t="shared" si="9"/>
        <v/>
      </c>
      <c r="Q15" s="12"/>
      <c r="R15" s="12"/>
      <c r="S15" s="12"/>
      <c r="T15" s="262" t="str">
        <f t="shared" si="1"/>
        <v>non</v>
      </c>
      <c r="U15" s="264" t="str">
        <f t="shared" si="10"/>
        <v>non</v>
      </c>
      <c r="V15" s="290"/>
      <c r="W15" s="252" t="s">
        <v>375</v>
      </c>
      <c r="X15" s="60"/>
      <c r="Y15" s="232" t="str">
        <f t="shared" si="2"/>
        <v/>
      </c>
      <c r="Z15" s="226"/>
      <c r="AA15" s="226"/>
      <c r="AB15" s="226"/>
      <c r="AC15" s="266" t="str">
        <f t="shared" si="3"/>
        <v>non</v>
      </c>
      <c r="AD15" s="269" t="str">
        <f t="shared" si="11"/>
        <v>non</v>
      </c>
      <c r="AE15" s="282"/>
      <c r="AF15" s="252"/>
      <c r="AG15" s="19"/>
      <c r="AH15" s="223" t="str">
        <f t="shared" si="4"/>
        <v/>
      </c>
      <c r="AI15" s="12"/>
      <c r="AJ15" s="12"/>
      <c r="AK15" s="294" t="str">
        <f t="shared" si="5"/>
        <v>non</v>
      </c>
      <c r="AL15" s="272" t="str">
        <f t="shared" si="12"/>
        <v>non</v>
      </c>
    </row>
    <row r="16" spans="1:38" s="231" customFormat="1">
      <c r="A16" s="242" t="s">
        <v>240</v>
      </c>
      <c r="B16" s="147" t="s">
        <v>241</v>
      </c>
      <c r="C16" s="19" t="s">
        <v>215</v>
      </c>
      <c r="D16" s="243">
        <v>880</v>
      </c>
      <c r="E16" s="279"/>
      <c r="F16" s="254"/>
      <c r="G16" s="6">
        <v>280</v>
      </c>
      <c r="H16" s="230">
        <f t="shared" si="6"/>
        <v>3.1428571428571428</v>
      </c>
      <c r="I16" s="19">
        <f t="shared" si="7"/>
        <v>4</v>
      </c>
      <c r="J16" s="60">
        <v>8.8700000000000001E-2</v>
      </c>
      <c r="K16" s="60">
        <f t="shared" si="0"/>
        <v>99.343999999999994</v>
      </c>
      <c r="L16" s="272" t="str">
        <f t="shared" si="8"/>
        <v>non</v>
      </c>
      <c r="M16" s="282"/>
      <c r="N16" s="252"/>
      <c r="O16" s="258"/>
      <c r="P16" s="133" t="str">
        <f t="shared" si="9"/>
        <v/>
      </c>
      <c r="Q16" s="12"/>
      <c r="R16" s="12"/>
      <c r="S16" s="12"/>
      <c r="T16" s="262" t="str">
        <f t="shared" si="1"/>
        <v>non</v>
      </c>
      <c r="U16" s="264" t="str">
        <f t="shared" si="10"/>
        <v>non</v>
      </c>
      <c r="V16" s="290"/>
      <c r="W16" s="252" t="s">
        <v>375</v>
      </c>
      <c r="X16" s="60"/>
      <c r="Y16" s="232" t="str">
        <f t="shared" si="2"/>
        <v/>
      </c>
      <c r="Z16" s="226"/>
      <c r="AA16" s="226"/>
      <c r="AB16" s="226"/>
      <c r="AC16" s="266" t="str">
        <f t="shared" si="3"/>
        <v>non</v>
      </c>
      <c r="AD16" s="269" t="str">
        <f t="shared" si="11"/>
        <v>non</v>
      </c>
      <c r="AE16" s="282"/>
      <c r="AF16" s="252"/>
      <c r="AG16" s="19"/>
      <c r="AH16" s="223" t="str">
        <f t="shared" si="4"/>
        <v/>
      </c>
      <c r="AI16" s="12"/>
      <c r="AJ16" s="12"/>
      <c r="AK16" s="294" t="str">
        <f t="shared" si="5"/>
        <v>non</v>
      </c>
      <c r="AL16" s="272" t="str">
        <f t="shared" si="12"/>
        <v>non</v>
      </c>
    </row>
    <row r="17" spans="1:38" s="231" customFormat="1">
      <c r="A17" s="242" t="s">
        <v>244</v>
      </c>
      <c r="B17" s="147" t="s">
        <v>245</v>
      </c>
      <c r="C17" s="19" t="s">
        <v>247</v>
      </c>
      <c r="D17" s="243">
        <v>94</v>
      </c>
      <c r="E17" s="279" t="s">
        <v>288</v>
      </c>
      <c r="F17" s="254"/>
      <c r="G17" s="6">
        <v>275</v>
      </c>
      <c r="H17" s="230">
        <f t="shared" si="6"/>
        <v>0.3418181818181818</v>
      </c>
      <c r="I17" s="19">
        <f t="shared" si="7"/>
        <v>1</v>
      </c>
      <c r="J17" s="60">
        <v>0.115</v>
      </c>
      <c r="K17" s="60">
        <f t="shared" si="0"/>
        <v>31.625</v>
      </c>
      <c r="L17" s="272" t="str">
        <f t="shared" si="8"/>
        <v>non</v>
      </c>
      <c r="M17" s="282" t="s">
        <v>323</v>
      </c>
      <c r="N17" s="252"/>
      <c r="O17" s="258">
        <v>270</v>
      </c>
      <c r="P17" s="133">
        <f t="shared" si="9"/>
        <v>0.34814814814814815</v>
      </c>
      <c r="Q17" s="12">
        <f t="shared" ref="Q17:Q24" si="13">ROUNDUP(P17,0)</f>
        <v>1</v>
      </c>
      <c r="R17" s="12">
        <f t="shared" ref="R17:R24" si="14">S17/O17</f>
        <v>0.10733333333333334</v>
      </c>
      <c r="S17" s="12">
        <v>28.98</v>
      </c>
      <c r="T17" s="262">
        <f t="shared" si="1"/>
        <v>28.98</v>
      </c>
      <c r="U17" s="264" t="str">
        <f t="shared" si="10"/>
        <v>non</v>
      </c>
      <c r="V17" s="290"/>
      <c r="W17" s="252" t="s">
        <v>375</v>
      </c>
      <c r="X17" s="60">
        <v>260</v>
      </c>
      <c r="Y17" s="232">
        <f t="shared" si="2"/>
        <v>0.36153846153846153</v>
      </c>
      <c r="Z17" s="226">
        <f>ROUNDUP(Y17,0)</f>
        <v>1</v>
      </c>
      <c r="AA17" s="226">
        <f>AB17/X17</f>
        <v>0.13496153846153847</v>
      </c>
      <c r="AB17" s="226">
        <v>35.090000000000003</v>
      </c>
      <c r="AC17" s="266">
        <f t="shared" si="3"/>
        <v>35.090000000000003</v>
      </c>
      <c r="AD17" s="269" t="str">
        <f t="shared" si="11"/>
        <v>oui</v>
      </c>
      <c r="AE17" s="282" t="s">
        <v>357</v>
      </c>
      <c r="AF17" s="252"/>
      <c r="AG17" s="19">
        <v>255</v>
      </c>
      <c r="AH17" s="223">
        <f t="shared" si="4"/>
        <v>0.36862745098039218</v>
      </c>
      <c r="AI17" s="12">
        <f t="shared" ref="AI17:AI22" si="15">ROUNDUP(AH17,0)</f>
        <v>1</v>
      </c>
      <c r="AJ17" s="12">
        <v>9.8000000000000004E-2</v>
      </c>
      <c r="AK17" s="294">
        <f t="shared" si="5"/>
        <v>24.990000000000002</v>
      </c>
      <c r="AL17" s="272" t="str">
        <f t="shared" si="12"/>
        <v>non</v>
      </c>
    </row>
    <row r="18" spans="1:38" s="231" customFormat="1">
      <c r="A18" s="242" t="s">
        <v>244</v>
      </c>
      <c r="B18" s="147" t="s">
        <v>245</v>
      </c>
      <c r="C18" s="19" t="s">
        <v>246</v>
      </c>
      <c r="D18" s="243">
        <v>480</v>
      </c>
      <c r="E18" s="279"/>
      <c r="F18" s="254"/>
      <c r="G18" s="6">
        <v>275</v>
      </c>
      <c r="H18" s="230">
        <f t="shared" si="6"/>
        <v>1.7454545454545454</v>
      </c>
      <c r="I18" s="19">
        <f t="shared" si="7"/>
        <v>2</v>
      </c>
      <c r="J18" s="60">
        <v>0.14410000000000001</v>
      </c>
      <c r="K18" s="60">
        <f t="shared" si="0"/>
        <v>79.25500000000001</v>
      </c>
      <c r="L18" s="272" t="str">
        <f t="shared" si="8"/>
        <v>non</v>
      </c>
      <c r="M18" s="282" t="s">
        <v>322</v>
      </c>
      <c r="N18" s="252" t="s">
        <v>375</v>
      </c>
      <c r="O18" s="258">
        <v>270</v>
      </c>
      <c r="P18" s="133">
        <f t="shared" si="9"/>
        <v>1.7777777777777777</v>
      </c>
      <c r="Q18" s="12">
        <f t="shared" si="13"/>
        <v>2</v>
      </c>
      <c r="R18" s="12">
        <f t="shared" si="14"/>
        <v>0.12044444444444445</v>
      </c>
      <c r="S18" s="12">
        <v>32.520000000000003</v>
      </c>
      <c r="T18" s="262">
        <f t="shared" si="1"/>
        <v>65.040000000000006</v>
      </c>
      <c r="U18" s="264" t="str">
        <f t="shared" si="10"/>
        <v>oui</v>
      </c>
      <c r="V18" s="290"/>
      <c r="W18" s="252" t="s">
        <v>375</v>
      </c>
      <c r="X18" s="60"/>
      <c r="Y18" s="232" t="str">
        <f t="shared" si="2"/>
        <v/>
      </c>
      <c r="Z18" s="226"/>
      <c r="AA18" s="226"/>
      <c r="AB18" s="226"/>
      <c r="AC18" s="266" t="str">
        <f t="shared" si="3"/>
        <v>non</v>
      </c>
      <c r="AD18" s="269" t="str">
        <f t="shared" si="11"/>
        <v>non</v>
      </c>
      <c r="AE18" s="282" t="s">
        <v>387</v>
      </c>
      <c r="AF18" s="252"/>
      <c r="AG18" s="19">
        <v>255</v>
      </c>
      <c r="AH18" s="223">
        <f t="shared" si="4"/>
        <v>1.8823529411764706</v>
      </c>
      <c r="AI18" s="12">
        <f t="shared" si="15"/>
        <v>2</v>
      </c>
      <c r="AJ18" s="12">
        <v>9.8000000000000004E-2</v>
      </c>
      <c r="AK18" s="294">
        <f t="shared" si="5"/>
        <v>49.980000000000004</v>
      </c>
      <c r="AL18" s="272" t="str">
        <f t="shared" si="12"/>
        <v>non</v>
      </c>
    </row>
    <row r="19" spans="1:38" s="231" customFormat="1">
      <c r="A19" s="242" t="s">
        <v>248</v>
      </c>
      <c r="B19" s="147" t="s">
        <v>249</v>
      </c>
      <c r="C19" s="19" t="s">
        <v>250</v>
      </c>
      <c r="D19" s="243">
        <v>457</v>
      </c>
      <c r="E19" s="279"/>
      <c r="F19" s="254"/>
      <c r="G19" s="6">
        <v>176</v>
      </c>
      <c r="H19" s="230">
        <f t="shared" si="6"/>
        <v>2.5965909090909092</v>
      </c>
      <c r="I19" s="19">
        <f t="shared" si="7"/>
        <v>3</v>
      </c>
      <c r="J19" s="60">
        <v>0.38340000000000002</v>
      </c>
      <c r="K19" s="60">
        <f t="shared" si="0"/>
        <v>202.43520000000001</v>
      </c>
      <c r="L19" s="272" t="str">
        <f t="shared" si="8"/>
        <v>non</v>
      </c>
      <c r="M19" s="282" t="s">
        <v>324</v>
      </c>
      <c r="N19" s="252" t="s">
        <v>375</v>
      </c>
      <c r="O19" s="258">
        <v>270</v>
      </c>
      <c r="P19" s="133">
        <f t="shared" si="9"/>
        <v>1.6925925925925926</v>
      </c>
      <c r="Q19" s="12">
        <f t="shared" si="13"/>
        <v>2</v>
      </c>
      <c r="R19" s="12">
        <f t="shared" si="14"/>
        <v>0.13455555555555554</v>
      </c>
      <c r="S19" s="12">
        <v>36.33</v>
      </c>
      <c r="T19" s="262">
        <f t="shared" si="1"/>
        <v>72.66</v>
      </c>
      <c r="U19" s="264" t="str">
        <f t="shared" si="10"/>
        <v>oui</v>
      </c>
      <c r="V19" s="290"/>
      <c r="W19" s="252" t="s">
        <v>375</v>
      </c>
      <c r="X19" s="60">
        <v>260</v>
      </c>
      <c r="Y19" s="232">
        <f t="shared" si="2"/>
        <v>1.7576923076923077</v>
      </c>
      <c r="Z19" s="226">
        <f t="shared" ref="Z19:Z29" si="16">ROUNDUP(Y19,0)</f>
        <v>2</v>
      </c>
      <c r="AA19" s="226">
        <f t="shared" ref="AA19:AA46" si="17">AB19/X19</f>
        <v>0.21230769230769231</v>
      </c>
      <c r="AB19" s="226">
        <v>55.2</v>
      </c>
      <c r="AC19" s="266">
        <f t="shared" si="3"/>
        <v>110.4</v>
      </c>
      <c r="AD19" s="269" t="str">
        <f t="shared" si="11"/>
        <v>non</v>
      </c>
      <c r="AE19" s="282" t="s">
        <v>358</v>
      </c>
      <c r="AF19" s="252"/>
      <c r="AG19" s="19">
        <v>104</v>
      </c>
      <c r="AH19" s="223">
        <f t="shared" si="4"/>
        <v>4.3942307692307692</v>
      </c>
      <c r="AI19" s="12">
        <f t="shared" si="15"/>
        <v>5</v>
      </c>
      <c r="AJ19" s="12">
        <v>0.25</v>
      </c>
      <c r="AK19" s="294">
        <f t="shared" si="5"/>
        <v>130</v>
      </c>
      <c r="AL19" s="272" t="str">
        <f t="shared" si="12"/>
        <v>non</v>
      </c>
    </row>
    <row r="20" spans="1:38" s="231" customFormat="1">
      <c r="A20" s="242" t="s">
        <v>248</v>
      </c>
      <c r="B20" s="147" t="s">
        <v>249</v>
      </c>
      <c r="C20" s="19" t="s">
        <v>251</v>
      </c>
      <c r="D20" s="243">
        <v>122</v>
      </c>
      <c r="E20" s="279" t="s">
        <v>289</v>
      </c>
      <c r="F20" s="254"/>
      <c r="G20" s="6">
        <v>176</v>
      </c>
      <c r="H20" s="230">
        <f t="shared" si="6"/>
        <v>0.69318181818181823</v>
      </c>
      <c r="I20" s="19">
        <f t="shared" si="7"/>
        <v>1</v>
      </c>
      <c r="J20" s="60">
        <v>0.38340000000000002</v>
      </c>
      <c r="K20" s="60">
        <f t="shared" si="0"/>
        <v>67.478400000000008</v>
      </c>
      <c r="L20" s="272" t="str">
        <f t="shared" si="8"/>
        <v>non</v>
      </c>
      <c r="M20" s="282" t="s">
        <v>325</v>
      </c>
      <c r="N20" s="252" t="s">
        <v>375</v>
      </c>
      <c r="O20" s="258">
        <v>270</v>
      </c>
      <c r="P20" s="133">
        <f t="shared" si="9"/>
        <v>0.45185185185185184</v>
      </c>
      <c r="Q20" s="12">
        <f t="shared" si="13"/>
        <v>1</v>
      </c>
      <c r="R20" s="12">
        <f t="shared" si="14"/>
        <v>0.13455555555555554</v>
      </c>
      <c r="S20" s="12">
        <v>36.33</v>
      </c>
      <c r="T20" s="262">
        <f t="shared" si="1"/>
        <v>36.33</v>
      </c>
      <c r="U20" s="264" t="str">
        <f t="shared" si="10"/>
        <v>oui</v>
      </c>
      <c r="V20" s="290"/>
      <c r="W20" s="252" t="s">
        <v>375</v>
      </c>
      <c r="X20" s="60">
        <v>260</v>
      </c>
      <c r="Y20" s="232">
        <f t="shared" si="2"/>
        <v>0.46923076923076923</v>
      </c>
      <c r="Z20" s="226">
        <f t="shared" si="16"/>
        <v>1</v>
      </c>
      <c r="AA20" s="226">
        <f t="shared" si="17"/>
        <v>0.21230769230769231</v>
      </c>
      <c r="AB20" s="226">
        <v>55.2</v>
      </c>
      <c r="AC20" s="266">
        <f t="shared" si="3"/>
        <v>55.2</v>
      </c>
      <c r="AD20" s="269" t="str">
        <f t="shared" si="11"/>
        <v>non</v>
      </c>
      <c r="AE20" s="282" t="s">
        <v>359</v>
      </c>
      <c r="AF20" s="252"/>
      <c r="AG20" s="19">
        <v>104</v>
      </c>
      <c r="AH20" s="223">
        <f t="shared" si="4"/>
        <v>1.1730769230769231</v>
      </c>
      <c r="AI20" s="12">
        <f t="shared" si="15"/>
        <v>2</v>
      </c>
      <c r="AJ20" s="12">
        <v>0.25</v>
      </c>
      <c r="AK20" s="294">
        <f t="shared" si="5"/>
        <v>52</v>
      </c>
      <c r="AL20" s="272" t="str">
        <f t="shared" si="12"/>
        <v>non</v>
      </c>
    </row>
    <row r="21" spans="1:38" s="231" customFormat="1">
      <c r="A21" s="242" t="s">
        <v>248</v>
      </c>
      <c r="B21" s="147" t="s">
        <v>249</v>
      </c>
      <c r="C21" s="19" t="s">
        <v>252</v>
      </c>
      <c r="D21" s="243">
        <v>348</v>
      </c>
      <c r="E21" s="279"/>
      <c r="F21" s="254"/>
      <c r="G21" s="6">
        <v>176</v>
      </c>
      <c r="H21" s="230">
        <f t="shared" si="6"/>
        <v>1.9772727272727273</v>
      </c>
      <c r="I21" s="19">
        <f t="shared" si="7"/>
        <v>2</v>
      </c>
      <c r="J21" s="60">
        <v>0.38340000000000002</v>
      </c>
      <c r="K21" s="60">
        <f t="shared" si="0"/>
        <v>134.95680000000002</v>
      </c>
      <c r="L21" s="272" t="str">
        <f t="shared" si="8"/>
        <v>non</v>
      </c>
      <c r="M21" s="282" t="s">
        <v>326</v>
      </c>
      <c r="N21" s="252" t="s">
        <v>375</v>
      </c>
      <c r="O21" s="258">
        <v>270</v>
      </c>
      <c r="P21" s="133">
        <f t="shared" si="9"/>
        <v>1.288888888888889</v>
      </c>
      <c r="Q21" s="12">
        <f t="shared" si="13"/>
        <v>2</v>
      </c>
      <c r="R21" s="12">
        <f t="shared" si="14"/>
        <v>0.13455555555555554</v>
      </c>
      <c r="S21" s="12">
        <v>36.33</v>
      </c>
      <c r="T21" s="262">
        <f t="shared" si="1"/>
        <v>72.66</v>
      </c>
      <c r="U21" s="264" t="str">
        <f t="shared" si="10"/>
        <v>oui</v>
      </c>
      <c r="V21" s="290" t="s">
        <v>215</v>
      </c>
      <c r="W21" s="252" t="s">
        <v>375</v>
      </c>
      <c r="X21" s="60">
        <v>260</v>
      </c>
      <c r="Y21" s="232">
        <f t="shared" si="2"/>
        <v>1.3384615384615384</v>
      </c>
      <c r="Z21" s="226">
        <f t="shared" si="16"/>
        <v>2</v>
      </c>
      <c r="AA21" s="226">
        <f t="shared" si="17"/>
        <v>0.21230769230769231</v>
      </c>
      <c r="AB21" s="226">
        <v>55.2</v>
      </c>
      <c r="AC21" s="266">
        <f t="shared" si="3"/>
        <v>110.4</v>
      </c>
      <c r="AD21" s="269" t="str">
        <f t="shared" si="11"/>
        <v>non</v>
      </c>
      <c r="AE21" s="282" t="s">
        <v>360</v>
      </c>
      <c r="AF21" s="252"/>
      <c r="AG21" s="19">
        <v>104</v>
      </c>
      <c r="AH21" s="223">
        <f t="shared" si="4"/>
        <v>3.3461538461538463</v>
      </c>
      <c r="AI21" s="12">
        <f t="shared" si="15"/>
        <v>4</v>
      </c>
      <c r="AJ21" s="12">
        <v>0.25</v>
      </c>
      <c r="AK21" s="294">
        <f t="shared" si="5"/>
        <v>104</v>
      </c>
      <c r="AL21" s="272" t="str">
        <f t="shared" si="12"/>
        <v>non</v>
      </c>
    </row>
    <row r="22" spans="1:38" s="231" customFormat="1">
      <c r="A22" s="242" t="s">
        <v>253</v>
      </c>
      <c r="B22" s="147" t="s">
        <v>275</v>
      </c>
      <c r="C22" s="19" t="s">
        <v>277</v>
      </c>
      <c r="D22" s="243">
        <v>550</v>
      </c>
      <c r="E22" s="279" t="s">
        <v>311</v>
      </c>
      <c r="F22" s="254" t="s">
        <v>375</v>
      </c>
      <c r="G22" s="6">
        <v>280</v>
      </c>
      <c r="H22" s="230">
        <f t="shared" si="6"/>
        <v>1.9642857142857142</v>
      </c>
      <c r="I22" s="19">
        <f t="shared" si="7"/>
        <v>2</v>
      </c>
      <c r="J22" s="60">
        <v>8.2100000000000006E-2</v>
      </c>
      <c r="K22" s="60">
        <f t="shared" si="0"/>
        <v>45.976000000000006</v>
      </c>
      <c r="L22" s="272" t="str">
        <f t="shared" si="8"/>
        <v>oui</v>
      </c>
      <c r="M22" s="282" t="s">
        <v>350</v>
      </c>
      <c r="N22" s="252" t="s">
        <v>375</v>
      </c>
      <c r="O22" s="258">
        <v>365</v>
      </c>
      <c r="P22" s="133">
        <f t="shared" si="9"/>
        <v>1.5068493150684932</v>
      </c>
      <c r="Q22" s="12">
        <f t="shared" si="13"/>
        <v>2</v>
      </c>
      <c r="R22" s="12">
        <f t="shared" si="14"/>
        <v>6.786301369863014E-2</v>
      </c>
      <c r="S22" s="12">
        <v>24.77</v>
      </c>
      <c r="T22" s="262">
        <f t="shared" si="1"/>
        <v>49.54</v>
      </c>
      <c r="U22" s="264" t="str">
        <f t="shared" si="10"/>
        <v>non</v>
      </c>
      <c r="V22" s="290"/>
      <c r="W22" s="252" t="s">
        <v>375</v>
      </c>
      <c r="X22" s="60">
        <v>470</v>
      </c>
      <c r="Y22" s="232">
        <f t="shared" si="2"/>
        <v>1.1702127659574468</v>
      </c>
      <c r="Z22" s="226">
        <f t="shared" si="16"/>
        <v>2</v>
      </c>
      <c r="AA22" s="226">
        <f t="shared" si="17"/>
        <v>6.740425531914894E-2</v>
      </c>
      <c r="AB22" s="226">
        <v>31.68</v>
      </c>
      <c r="AC22" s="266">
        <f t="shared" si="3"/>
        <v>63.36</v>
      </c>
      <c r="AD22" s="269" t="str">
        <f t="shared" si="11"/>
        <v>non</v>
      </c>
      <c r="AE22" s="282" t="s">
        <v>405</v>
      </c>
      <c r="AF22" s="252"/>
      <c r="AG22" s="19">
        <v>255</v>
      </c>
      <c r="AH22" s="223">
        <f t="shared" si="4"/>
        <v>2.1568627450980391</v>
      </c>
      <c r="AI22" s="12">
        <f t="shared" si="15"/>
        <v>3</v>
      </c>
      <c r="AJ22" s="12">
        <v>6.2E-2</v>
      </c>
      <c r="AK22" s="294">
        <f t="shared" si="5"/>
        <v>47.43</v>
      </c>
      <c r="AL22" s="272" t="str">
        <f t="shared" si="12"/>
        <v>non</v>
      </c>
    </row>
    <row r="23" spans="1:38" s="231" customFormat="1">
      <c r="A23" s="242" t="s">
        <v>253</v>
      </c>
      <c r="B23" s="147" t="s">
        <v>285</v>
      </c>
      <c r="C23" s="19" t="s">
        <v>286</v>
      </c>
      <c r="D23" s="243">
        <v>155</v>
      </c>
      <c r="E23" s="279" t="s">
        <v>317</v>
      </c>
      <c r="F23" s="254"/>
      <c r="G23" s="6">
        <v>280</v>
      </c>
      <c r="H23" s="230">
        <f t="shared" si="6"/>
        <v>0.5535714285714286</v>
      </c>
      <c r="I23" s="19">
        <f t="shared" si="7"/>
        <v>1</v>
      </c>
      <c r="J23" s="60">
        <v>6.9900000000000004E-2</v>
      </c>
      <c r="K23" s="60">
        <f t="shared" si="0"/>
        <v>19.572000000000003</v>
      </c>
      <c r="L23" s="272" t="str">
        <f t="shared" si="8"/>
        <v>non</v>
      </c>
      <c r="M23" s="282" t="s">
        <v>347</v>
      </c>
      <c r="N23" s="252" t="s">
        <v>375</v>
      </c>
      <c r="O23" s="258">
        <v>365</v>
      </c>
      <c r="P23" s="133">
        <f t="shared" si="9"/>
        <v>0.42465753424657532</v>
      </c>
      <c r="Q23" s="12">
        <f t="shared" si="13"/>
        <v>1</v>
      </c>
      <c r="R23" s="12">
        <f t="shared" si="14"/>
        <v>6.786301369863014E-2</v>
      </c>
      <c r="S23" s="12">
        <v>24.77</v>
      </c>
      <c r="T23" s="262">
        <f t="shared" si="1"/>
        <v>24.77</v>
      </c>
      <c r="U23" s="264" t="str">
        <f t="shared" si="10"/>
        <v>non</v>
      </c>
      <c r="V23" s="290"/>
      <c r="W23" s="252" t="s">
        <v>375</v>
      </c>
      <c r="X23" s="60">
        <v>264</v>
      </c>
      <c r="Y23" s="232">
        <f t="shared" si="2"/>
        <v>0.58712121212121215</v>
      </c>
      <c r="Z23" s="226">
        <f t="shared" si="16"/>
        <v>1</v>
      </c>
      <c r="AA23" s="226">
        <f t="shared" si="17"/>
        <v>8.6022727272727278E-2</v>
      </c>
      <c r="AB23" s="226">
        <v>22.71</v>
      </c>
      <c r="AC23" s="266">
        <f t="shared" si="3"/>
        <v>22.71</v>
      </c>
      <c r="AD23" s="269" t="str">
        <f t="shared" si="11"/>
        <v>oui</v>
      </c>
      <c r="AE23" s="282"/>
      <c r="AF23" s="252"/>
      <c r="AG23" s="19"/>
      <c r="AH23" s="223" t="str">
        <f t="shared" si="4"/>
        <v/>
      </c>
      <c r="AI23" s="12"/>
      <c r="AJ23" s="12"/>
      <c r="AK23" s="294" t="str">
        <f t="shared" si="5"/>
        <v>non</v>
      </c>
      <c r="AL23" s="272" t="str">
        <f t="shared" si="12"/>
        <v>non</v>
      </c>
    </row>
    <row r="24" spans="1:38" s="231" customFormat="1">
      <c r="A24" s="242" t="s">
        <v>253</v>
      </c>
      <c r="B24" s="147" t="s">
        <v>283</v>
      </c>
      <c r="C24" s="19" t="s">
        <v>284</v>
      </c>
      <c r="D24" s="243">
        <v>80</v>
      </c>
      <c r="E24" s="279" t="s">
        <v>316</v>
      </c>
      <c r="F24" s="254"/>
      <c r="G24" s="6">
        <v>175</v>
      </c>
      <c r="H24" s="230">
        <f t="shared" si="6"/>
        <v>0.45714285714285713</v>
      </c>
      <c r="I24" s="19">
        <f t="shared" si="7"/>
        <v>1</v>
      </c>
      <c r="J24" s="60">
        <v>0.1827</v>
      </c>
      <c r="K24" s="60">
        <f t="shared" si="0"/>
        <v>31.9725</v>
      </c>
      <c r="L24" s="272" t="str">
        <f t="shared" si="8"/>
        <v>non</v>
      </c>
      <c r="M24" s="282" t="s">
        <v>348</v>
      </c>
      <c r="N24" s="252" t="s">
        <v>375</v>
      </c>
      <c r="O24" s="258">
        <v>175</v>
      </c>
      <c r="P24" s="133">
        <f t="shared" si="9"/>
        <v>0.45714285714285713</v>
      </c>
      <c r="Q24" s="12">
        <f t="shared" si="13"/>
        <v>1</v>
      </c>
      <c r="R24" s="12">
        <f t="shared" si="14"/>
        <v>0.14605714285714286</v>
      </c>
      <c r="S24" s="12">
        <v>25.56</v>
      </c>
      <c r="T24" s="262">
        <f t="shared" si="1"/>
        <v>25.56</v>
      </c>
      <c r="U24" s="264" t="str">
        <f t="shared" si="10"/>
        <v>oui</v>
      </c>
      <c r="V24" s="290"/>
      <c r="W24" s="252" t="s">
        <v>375</v>
      </c>
      <c r="X24" s="60">
        <v>264</v>
      </c>
      <c r="Y24" s="232">
        <f t="shared" si="2"/>
        <v>0.30303030303030304</v>
      </c>
      <c r="Z24" s="226">
        <f t="shared" si="16"/>
        <v>1</v>
      </c>
      <c r="AA24" s="226">
        <f t="shared" si="17"/>
        <v>0.10428030303030303</v>
      </c>
      <c r="AB24" s="226">
        <v>27.53</v>
      </c>
      <c r="AC24" s="266">
        <f t="shared" si="3"/>
        <v>27.53</v>
      </c>
      <c r="AD24" s="269" t="str">
        <f t="shared" si="11"/>
        <v>non</v>
      </c>
      <c r="AE24" s="282"/>
      <c r="AF24" s="252"/>
      <c r="AG24" s="19"/>
      <c r="AH24" s="223" t="str">
        <f t="shared" si="4"/>
        <v/>
      </c>
      <c r="AI24" s="12"/>
      <c r="AJ24" s="12"/>
      <c r="AK24" s="294" t="str">
        <f t="shared" si="5"/>
        <v>non</v>
      </c>
      <c r="AL24" s="272" t="str">
        <f t="shared" si="12"/>
        <v>non</v>
      </c>
    </row>
    <row r="25" spans="1:38" s="231" customFormat="1">
      <c r="A25" s="242" t="s">
        <v>253</v>
      </c>
      <c r="B25" s="147" t="s">
        <v>254</v>
      </c>
      <c r="C25" s="19" t="s">
        <v>256</v>
      </c>
      <c r="D25" s="243">
        <v>272</v>
      </c>
      <c r="E25" s="279" t="s">
        <v>291</v>
      </c>
      <c r="F25" s="254"/>
      <c r="G25" s="6">
        <v>280</v>
      </c>
      <c r="H25" s="230">
        <f t="shared" si="6"/>
        <v>0.97142857142857142</v>
      </c>
      <c r="I25" s="19">
        <f t="shared" si="7"/>
        <v>1</v>
      </c>
      <c r="J25" s="60">
        <v>8.09E-2</v>
      </c>
      <c r="K25" s="60">
        <f t="shared" si="0"/>
        <v>22.652000000000001</v>
      </c>
      <c r="L25" s="272" t="str">
        <f t="shared" si="8"/>
        <v>non</v>
      </c>
      <c r="M25" s="282"/>
      <c r="N25" s="252"/>
      <c r="O25" s="258"/>
      <c r="P25" s="133" t="str">
        <f t="shared" si="9"/>
        <v/>
      </c>
      <c r="Q25" s="12"/>
      <c r="R25" s="12"/>
      <c r="S25" s="12"/>
      <c r="T25" s="262" t="str">
        <f t="shared" si="1"/>
        <v>non</v>
      </c>
      <c r="U25" s="264" t="str">
        <f t="shared" si="10"/>
        <v>non</v>
      </c>
      <c r="V25" s="290"/>
      <c r="W25" s="252" t="s">
        <v>375</v>
      </c>
      <c r="X25" s="60">
        <v>470</v>
      </c>
      <c r="Y25" s="232">
        <f t="shared" si="2"/>
        <v>0.5787234042553191</v>
      </c>
      <c r="Z25" s="226">
        <f t="shared" si="16"/>
        <v>1</v>
      </c>
      <c r="AA25" s="226">
        <f t="shared" si="17"/>
        <v>6.740425531914894E-2</v>
      </c>
      <c r="AB25" s="226">
        <v>31.68</v>
      </c>
      <c r="AC25" s="266">
        <f t="shared" si="3"/>
        <v>31.68</v>
      </c>
      <c r="AD25" s="269" t="str">
        <f t="shared" si="11"/>
        <v>oui</v>
      </c>
      <c r="AE25" s="282" t="s">
        <v>382</v>
      </c>
      <c r="AF25" s="252"/>
      <c r="AG25" s="19">
        <v>355</v>
      </c>
      <c r="AH25" s="223">
        <f t="shared" si="4"/>
        <v>0.76619718309859153</v>
      </c>
      <c r="AI25" s="12">
        <f t="shared" ref="AI25:AI52" si="18">ROUNDUP(AH25,0)</f>
        <v>1</v>
      </c>
      <c r="AJ25" s="12">
        <v>5.1999999999999998E-2</v>
      </c>
      <c r="AK25" s="294">
        <f t="shared" si="5"/>
        <v>18.46</v>
      </c>
      <c r="AL25" s="272" t="str">
        <f t="shared" si="12"/>
        <v>non</v>
      </c>
    </row>
    <row r="26" spans="1:38" s="231" customFormat="1">
      <c r="A26" s="242" t="s">
        <v>253</v>
      </c>
      <c r="B26" s="147" t="s">
        <v>254</v>
      </c>
      <c r="C26" s="19" t="s">
        <v>257</v>
      </c>
      <c r="D26" s="243">
        <v>680</v>
      </c>
      <c r="E26" s="279" t="s">
        <v>292</v>
      </c>
      <c r="F26" s="254"/>
      <c r="G26" s="6">
        <v>280</v>
      </c>
      <c r="H26" s="230">
        <f t="shared" si="6"/>
        <v>2.4285714285714284</v>
      </c>
      <c r="I26" s="19">
        <f t="shared" si="7"/>
        <v>3</v>
      </c>
      <c r="J26" s="60">
        <v>6.9900000000000004E-2</v>
      </c>
      <c r="K26" s="60">
        <f t="shared" si="0"/>
        <v>58.716000000000001</v>
      </c>
      <c r="L26" s="272" t="str">
        <f t="shared" si="8"/>
        <v>non</v>
      </c>
      <c r="M26" s="282" t="s">
        <v>339</v>
      </c>
      <c r="N26" s="252"/>
      <c r="O26" s="258">
        <v>365</v>
      </c>
      <c r="P26" s="133">
        <f t="shared" si="9"/>
        <v>1.8630136986301369</v>
      </c>
      <c r="Q26" s="12">
        <f>ROUNDUP(P26,0)</f>
        <v>2</v>
      </c>
      <c r="R26" s="12">
        <f>S26/O26</f>
        <v>6.786301369863014E-2</v>
      </c>
      <c r="S26" s="12">
        <v>24.77</v>
      </c>
      <c r="T26" s="262">
        <f t="shared" si="1"/>
        <v>49.54</v>
      </c>
      <c r="U26" s="264" t="str">
        <f t="shared" si="10"/>
        <v>non</v>
      </c>
      <c r="V26" s="290"/>
      <c r="W26" s="252" t="s">
        <v>375</v>
      </c>
      <c r="X26" s="60">
        <v>470</v>
      </c>
      <c r="Y26" s="232">
        <f t="shared" si="2"/>
        <v>1.446808510638298</v>
      </c>
      <c r="Z26" s="226">
        <f t="shared" si="16"/>
        <v>2</v>
      </c>
      <c r="AA26" s="226">
        <f t="shared" si="17"/>
        <v>6.740425531914894E-2</v>
      </c>
      <c r="AB26" s="226">
        <v>31.68</v>
      </c>
      <c r="AC26" s="266">
        <f t="shared" si="3"/>
        <v>63.36</v>
      </c>
      <c r="AD26" s="269" t="str">
        <f t="shared" si="11"/>
        <v>oui</v>
      </c>
      <c r="AE26" s="282" t="s">
        <v>383</v>
      </c>
      <c r="AF26" s="252"/>
      <c r="AG26" s="19">
        <v>355</v>
      </c>
      <c r="AH26" s="223">
        <f t="shared" si="4"/>
        <v>1.9154929577464788</v>
      </c>
      <c r="AI26" s="12">
        <f t="shared" si="18"/>
        <v>2</v>
      </c>
      <c r="AJ26" s="12">
        <v>5.1999999999999998E-2</v>
      </c>
      <c r="AK26" s="294">
        <f t="shared" si="5"/>
        <v>36.92</v>
      </c>
      <c r="AL26" s="272" t="str">
        <f t="shared" si="12"/>
        <v>non</v>
      </c>
    </row>
    <row r="27" spans="1:38" s="231" customFormat="1">
      <c r="A27" s="242" t="s">
        <v>253</v>
      </c>
      <c r="B27" s="147" t="s">
        <v>254</v>
      </c>
      <c r="C27" s="19" t="s">
        <v>258</v>
      </c>
      <c r="D27" s="243">
        <v>385</v>
      </c>
      <c r="E27" s="279" t="s">
        <v>293</v>
      </c>
      <c r="F27" s="254"/>
      <c r="G27" s="6">
        <v>280</v>
      </c>
      <c r="H27" s="230">
        <f t="shared" si="6"/>
        <v>1.375</v>
      </c>
      <c r="I27" s="19">
        <f t="shared" si="7"/>
        <v>2</v>
      </c>
      <c r="J27" s="60">
        <v>6.9900000000000004E-2</v>
      </c>
      <c r="K27" s="60">
        <f t="shared" si="0"/>
        <v>39.144000000000005</v>
      </c>
      <c r="L27" s="272" t="str">
        <f t="shared" si="8"/>
        <v>non</v>
      </c>
      <c r="M27" s="282" t="s">
        <v>330</v>
      </c>
      <c r="N27" s="252"/>
      <c r="O27" s="258">
        <v>365</v>
      </c>
      <c r="P27" s="133">
        <f t="shared" si="9"/>
        <v>1.0547945205479452</v>
      </c>
      <c r="Q27" s="12">
        <f>ROUNDUP(P27,0)</f>
        <v>2</v>
      </c>
      <c r="R27" s="12">
        <f>S27/O27</f>
        <v>6.786301369863014E-2</v>
      </c>
      <c r="S27" s="12">
        <v>24.77</v>
      </c>
      <c r="T27" s="262">
        <f t="shared" si="1"/>
        <v>49.54</v>
      </c>
      <c r="U27" s="264" t="str">
        <f t="shared" si="10"/>
        <v>non</v>
      </c>
      <c r="V27" s="290"/>
      <c r="W27" s="252" t="s">
        <v>375</v>
      </c>
      <c r="X27" s="60">
        <v>470</v>
      </c>
      <c r="Y27" s="232">
        <f t="shared" si="2"/>
        <v>0.81914893617021278</v>
      </c>
      <c r="Z27" s="226">
        <f t="shared" si="16"/>
        <v>1</v>
      </c>
      <c r="AA27" s="226">
        <f t="shared" si="17"/>
        <v>6.740425531914894E-2</v>
      </c>
      <c r="AB27" s="226">
        <v>31.68</v>
      </c>
      <c r="AC27" s="266">
        <f t="shared" si="3"/>
        <v>31.68</v>
      </c>
      <c r="AD27" s="269" t="str">
        <f t="shared" si="11"/>
        <v>oui</v>
      </c>
      <c r="AE27" s="282" t="s">
        <v>384</v>
      </c>
      <c r="AF27" s="252"/>
      <c r="AG27" s="19">
        <v>255</v>
      </c>
      <c r="AH27" s="223">
        <f t="shared" si="4"/>
        <v>1.5098039215686274</v>
      </c>
      <c r="AI27" s="12">
        <f t="shared" si="18"/>
        <v>2</v>
      </c>
      <c r="AJ27" s="12">
        <v>6.2E-2</v>
      </c>
      <c r="AK27" s="294">
        <f t="shared" si="5"/>
        <v>31.62</v>
      </c>
      <c r="AL27" s="272" t="str">
        <f t="shared" si="12"/>
        <v>non</v>
      </c>
    </row>
    <row r="28" spans="1:38" s="231" customFormat="1">
      <c r="A28" s="242" t="s">
        <v>253</v>
      </c>
      <c r="B28" s="147" t="s">
        <v>254</v>
      </c>
      <c r="C28" s="19" t="s">
        <v>261</v>
      </c>
      <c r="D28" s="243">
        <v>780</v>
      </c>
      <c r="E28" s="279" t="s">
        <v>296</v>
      </c>
      <c r="F28" s="254"/>
      <c r="G28" s="6">
        <v>280</v>
      </c>
      <c r="H28" s="230">
        <f t="shared" si="6"/>
        <v>2.7857142857142856</v>
      </c>
      <c r="I28" s="19">
        <f t="shared" si="7"/>
        <v>3</v>
      </c>
      <c r="J28" s="60">
        <v>6.9900000000000004E-2</v>
      </c>
      <c r="K28" s="60">
        <f t="shared" si="0"/>
        <v>58.716000000000001</v>
      </c>
      <c r="L28" s="272" t="str">
        <f t="shared" si="8"/>
        <v>non</v>
      </c>
      <c r="M28" s="282"/>
      <c r="N28" s="252"/>
      <c r="O28" s="258"/>
      <c r="P28" s="133" t="str">
        <f t="shared" si="9"/>
        <v/>
      </c>
      <c r="Q28" s="12"/>
      <c r="R28" s="12"/>
      <c r="S28" s="12"/>
      <c r="T28" s="262" t="str">
        <f t="shared" si="1"/>
        <v>non</v>
      </c>
      <c r="U28" s="264" t="str">
        <f t="shared" si="10"/>
        <v>non</v>
      </c>
      <c r="V28" s="290"/>
      <c r="W28" s="252" t="s">
        <v>375</v>
      </c>
      <c r="X28" s="60">
        <v>470</v>
      </c>
      <c r="Y28" s="232">
        <f t="shared" si="2"/>
        <v>1.6595744680851063</v>
      </c>
      <c r="Z28" s="226">
        <f t="shared" si="16"/>
        <v>2</v>
      </c>
      <c r="AA28" s="226">
        <f t="shared" si="17"/>
        <v>6.740425531914894E-2</v>
      </c>
      <c r="AB28" s="226">
        <v>31.68</v>
      </c>
      <c r="AC28" s="266">
        <f t="shared" si="3"/>
        <v>63.36</v>
      </c>
      <c r="AD28" s="269" t="str">
        <f t="shared" si="11"/>
        <v>oui</v>
      </c>
      <c r="AE28" s="282" t="s">
        <v>390</v>
      </c>
      <c r="AF28" s="252"/>
      <c r="AG28" s="19">
        <v>355</v>
      </c>
      <c r="AH28" s="223">
        <f t="shared" si="4"/>
        <v>2.1971830985915495</v>
      </c>
      <c r="AI28" s="12">
        <f t="shared" si="18"/>
        <v>3</v>
      </c>
      <c r="AJ28" s="12">
        <v>5.1999999999999998E-2</v>
      </c>
      <c r="AK28" s="294">
        <f t="shared" si="5"/>
        <v>55.38</v>
      </c>
      <c r="AL28" s="272" t="str">
        <f t="shared" si="12"/>
        <v>non</v>
      </c>
    </row>
    <row r="29" spans="1:38" s="231" customFormat="1">
      <c r="A29" s="242" t="s">
        <v>253</v>
      </c>
      <c r="B29" s="147" t="s">
        <v>254</v>
      </c>
      <c r="C29" s="19" t="s">
        <v>262</v>
      </c>
      <c r="D29" s="243">
        <v>96</v>
      </c>
      <c r="E29" s="279" t="s">
        <v>297</v>
      </c>
      <c r="F29" s="254"/>
      <c r="G29" s="6">
        <v>280</v>
      </c>
      <c r="H29" s="230">
        <f t="shared" si="6"/>
        <v>0.34285714285714286</v>
      </c>
      <c r="I29" s="19">
        <f t="shared" si="7"/>
        <v>1</v>
      </c>
      <c r="J29" s="60">
        <v>6.9900000000000004E-2</v>
      </c>
      <c r="K29" s="60">
        <f t="shared" si="0"/>
        <v>19.572000000000003</v>
      </c>
      <c r="L29" s="272" t="str">
        <f t="shared" si="8"/>
        <v>non</v>
      </c>
      <c r="M29" s="282" t="s">
        <v>333</v>
      </c>
      <c r="N29" s="252"/>
      <c r="O29" s="258">
        <v>365</v>
      </c>
      <c r="P29" s="133">
        <f t="shared" si="9"/>
        <v>0.26301369863013696</v>
      </c>
      <c r="Q29" s="12">
        <f>ROUNDUP(P29,0)</f>
        <v>1</v>
      </c>
      <c r="R29" s="12">
        <f>S29/O29</f>
        <v>6.0273972602739728E-2</v>
      </c>
      <c r="S29" s="12">
        <v>22</v>
      </c>
      <c r="T29" s="262">
        <f t="shared" si="1"/>
        <v>22</v>
      </c>
      <c r="U29" s="264" t="str">
        <f t="shared" si="10"/>
        <v>non</v>
      </c>
      <c r="V29" s="290"/>
      <c r="W29" s="252" t="s">
        <v>375</v>
      </c>
      <c r="X29" s="60">
        <v>470</v>
      </c>
      <c r="Y29" s="232">
        <f t="shared" si="2"/>
        <v>0.20425531914893616</v>
      </c>
      <c r="Z29" s="226">
        <f t="shared" si="16"/>
        <v>1</v>
      </c>
      <c r="AA29" s="226">
        <f t="shared" si="17"/>
        <v>6.740425531914894E-2</v>
      </c>
      <c r="AB29" s="226">
        <v>31.68</v>
      </c>
      <c r="AC29" s="266">
        <f t="shared" si="3"/>
        <v>31.68</v>
      </c>
      <c r="AD29" s="269" t="str">
        <f t="shared" si="11"/>
        <v>oui</v>
      </c>
      <c r="AE29" s="282" t="s">
        <v>391</v>
      </c>
      <c r="AF29" s="252"/>
      <c r="AG29" s="19">
        <v>255</v>
      </c>
      <c r="AH29" s="223">
        <f t="shared" si="4"/>
        <v>0.37647058823529411</v>
      </c>
      <c r="AI29" s="12">
        <f t="shared" si="18"/>
        <v>1</v>
      </c>
      <c r="AJ29" s="12">
        <v>6.2E-2</v>
      </c>
      <c r="AK29" s="294">
        <f t="shared" si="5"/>
        <v>15.81</v>
      </c>
      <c r="AL29" s="272" t="str">
        <f t="shared" si="12"/>
        <v>non</v>
      </c>
    </row>
    <row r="30" spans="1:38" s="231" customFormat="1">
      <c r="A30" s="242" t="s">
        <v>253</v>
      </c>
      <c r="B30" s="147" t="s">
        <v>254</v>
      </c>
      <c r="C30" s="19" t="s">
        <v>267</v>
      </c>
      <c r="D30" s="243">
        <v>489</v>
      </c>
      <c r="E30" s="279" t="s">
        <v>303</v>
      </c>
      <c r="F30" s="254"/>
      <c r="G30" s="6">
        <v>280</v>
      </c>
      <c r="H30" s="230">
        <f t="shared" si="6"/>
        <v>1.7464285714285714</v>
      </c>
      <c r="I30" s="19">
        <f t="shared" si="7"/>
        <v>2</v>
      </c>
      <c r="J30" s="60">
        <v>6.9900000000000004E-2</v>
      </c>
      <c r="K30" s="60">
        <f t="shared" si="0"/>
        <v>39.144000000000005</v>
      </c>
      <c r="L30" s="272" t="str">
        <f t="shared" si="8"/>
        <v>non</v>
      </c>
      <c r="M30" s="282"/>
      <c r="N30" s="252"/>
      <c r="O30" s="258"/>
      <c r="P30" s="133" t="str">
        <f t="shared" si="9"/>
        <v/>
      </c>
      <c r="Q30" s="12"/>
      <c r="R30" s="12"/>
      <c r="S30" s="12"/>
      <c r="T30" s="262" t="str">
        <f t="shared" si="1"/>
        <v>non</v>
      </c>
      <c r="U30" s="264" t="str">
        <f t="shared" si="10"/>
        <v>non</v>
      </c>
      <c r="V30" s="290"/>
      <c r="W30" s="252" t="s">
        <v>375</v>
      </c>
      <c r="X30" s="60">
        <v>470</v>
      </c>
      <c r="Y30" s="232">
        <f t="shared" si="2"/>
        <v>1.0404255319148936</v>
      </c>
      <c r="Z30" s="226">
        <v>1</v>
      </c>
      <c r="AA30" s="226">
        <f t="shared" si="17"/>
        <v>6.740425531914894E-2</v>
      </c>
      <c r="AB30" s="226">
        <v>31.68</v>
      </c>
      <c r="AC30" s="266">
        <f t="shared" si="3"/>
        <v>31.68</v>
      </c>
      <c r="AD30" s="269" t="str">
        <f t="shared" si="11"/>
        <v>oui</v>
      </c>
      <c r="AE30" s="282" t="s">
        <v>397</v>
      </c>
      <c r="AF30" s="252"/>
      <c r="AG30" s="19">
        <v>255</v>
      </c>
      <c r="AH30" s="223">
        <f t="shared" si="4"/>
        <v>1.9176470588235295</v>
      </c>
      <c r="AI30" s="12">
        <f t="shared" si="18"/>
        <v>2</v>
      </c>
      <c r="AJ30" s="12">
        <v>6.2E-2</v>
      </c>
      <c r="AK30" s="294">
        <f t="shared" si="5"/>
        <v>31.62</v>
      </c>
      <c r="AL30" s="272" t="str">
        <f t="shared" si="12"/>
        <v>non</v>
      </c>
    </row>
    <row r="31" spans="1:38" s="231" customFormat="1">
      <c r="A31" s="242" t="s">
        <v>253</v>
      </c>
      <c r="B31" s="147" t="s">
        <v>254</v>
      </c>
      <c r="C31" s="19" t="s">
        <v>268</v>
      </c>
      <c r="D31" s="243">
        <v>446</v>
      </c>
      <c r="E31" s="279"/>
      <c r="F31" s="254"/>
      <c r="G31" s="6">
        <v>280</v>
      </c>
      <c r="H31" s="230">
        <f t="shared" si="6"/>
        <v>1.5928571428571427</v>
      </c>
      <c r="I31" s="19">
        <f t="shared" si="7"/>
        <v>2</v>
      </c>
      <c r="J31" s="60">
        <v>6.9900000000000004E-2</v>
      </c>
      <c r="K31" s="60">
        <f t="shared" si="0"/>
        <v>39.144000000000005</v>
      </c>
      <c r="L31" s="272" t="str">
        <f t="shared" si="8"/>
        <v>non</v>
      </c>
      <c r="M31" s="282" t="s">
        <v>329</v>
      </c>
      <c r="N31" s="252"/>
      <c r="O31" s="258">
        <v>365</v>
      </c>
      <c r="P31" s="133">
        <f t="shared" si="9"/>
        <v>1.2219178082191782</v>
      </c>
      <c r="Q31" s="12">
        <f t="shared" ref="Q31:Q38" si="19">ROUNDUP(P31,0)</f>
        <v>2</v>
      </c>
      <c r="R31" s="12">
        <f t="shared" ref="R31:R38" si="20">S31/O31</f>
        <v>6.0273972602739728E-2</v>
      </c>
      <c r="S31" s="12">
        <v>22</v>
      </c>
      <c r="T31" s="262">
        <f t="shared" si="1"/>
        <v>44</v>
      </c>
      <c r="U31" s="264" t="str">
        <f t="shared" si="10"/>
        <v>non</v>
      </c>
      <c r="V31" s="290"/>
      <c r="W31" s="252" t="s">
        <v>375</v>
      </c>
      <c r="X31" s="60">
        <v>470</v>
      </c>
      <c r="Y31" s="232">
        <f t="shared" si="2"/>
        <v>0.94893617021276599</v>
      </c>
      <c r="Z31" s="226">
        <f t="shared" ref="Z31:Z44" si="21">ROUNDUP(Y31,0)</f>
        <v>1</v>
      </c>
      <c r="AA31" s="226">
        <f t="shared" si="17"/>
        <v>6.740425531914894E-2</v>
      </c>
      <c r="AB31" s="226">
        <v>31.68</v>
      </c>
      <c r="AC31" s="266">
        <f t="shared" si="3"/>
        <v>31.68</v>
      </c>
      <c r="AD31" s="269" t="str">
        <f t="shared" si="11"/>
        <v>oui</v>
      </c>
      <c r="AE31" s="282" t="s">
        <v>398</v>
      </c>
      <c r="AF31" s="252"/>
      <c r="AG31" s="19">
        <v>255</v>
      </c>
      <c r="AH31" s="223">
        <f t="shared" si="4"/>
        <v>1.7490196078431373</v>
      </c>
      <c r="AI31" s="12">
        <f t="shared" si="18"/>
        <v>2</v>
      </c>
      <c r="AJ31" s="12">
        <v>6.2E-2</v>
      </c>
      <c r="AK31" s="294">
        <f t="shared" si="5"/>
        <v>31.62</v>
      </c>
      <c r="AL31" s="272" t="str">
        <f t="shared" si="12"/>
        <v>non</v>
      </c>
    </row>
    <row r="32" spans="1:38" s="231" customFormat="1">
      <c r="A32" s="242" t="s">
        <v>253</v>
      </c>
      <c r="B32" s="147" t="s">
        <v>254</v>
      </c>
      <c r="C32" s="19" t="s">
        <v>269</v>
      </c>
      <c r="D32" s="243">
        <v>128</v>
      </c>
      <c r="E32" s="279" t="s">
        <v>304</v>
      </c>
      <c r="F32" s="254"/>
      <c r="G32" s="6">
        <v>280</v>
      </c>
      <c r="H32" s="230">
        <f t="shared" si="6"/>
        <v>0.45714285714285713</v>
      </c>
      <c r="I32" s="19">
        <f t="shared" si="7"/>
        <v>1</v>
      </c>
      <c r="J32" s="60">
        <v>6.9900000000000004E-2</v>
      </c>
      <c r="K32" s="60">
        <f t="shared" si="0"/>
        <v>19.572000000000003</v>
      </c>
      <c r="L32" s="272" t="str">
        <f t="shared" si="8"/>
        <v>non</v>
      </c>
      <c r="M32" s="282" t="s">
        <v>340</v>
      </c>
      <c r="N32" s="252"/>
      <c r="O32" s="258">
        <v>365</v>
      </c>
      <c r="P32" s="133">
        <f t="shared" si="9"/>
        <v>0.35068493150684932</v>
      </c>
      <c r="Q32" s="12">
        <f t="shared" si="19"/>
        <v>1</v>
      </c>
      <c r="R32" s="12">
        <f t="shared" si="20"/>
        <v>6.0273972602739728E-2</v>
      </c>
      <c r="S32" s="12">
        <v>22</v>
      </c>
      <c r="T32" s="262">
        <f t="shared" si="1"/>
        <v>22</v>
      </c>
      <c r="U32" s="264" t="str">
        <f t="shared" si="10"/>
        <v>non</v>
      </c>
      <c r="V32" s="290"/>
      <c r="W32" s="252" t="s">
        <v>375</v>
      </c>
      <c r="X32" s="60">
        <v>470</v>
      </c>
      <c r="Y32" s="232">
        <f t="shared" si="2"/>
        <v>0.2723404255319149</v>
      </c>
      <c r="Z32" s="226">
        <f t="shared" si="21"/>
        <v>1</v>
      </c>
      <c r="AA32" s="226">
        <f t="shared" si="17"/>
        <v>6.740425531914894E-2</v>
      </c>
      <c r="AB32" s="226">
        <v>31.68</v>
      </c>
      <c r="AC32" s="266">
        <f t="shared" si="3"/>
        <v>31.68</v>
      </c>
      <c r="AD32" s="269" t="str">
        <f t="shared" si="11"/>
        <v>oui</v>
      </c>
      <c r="AE32" s="282" t="s">
        <v>399</v>
      </c>
      <c r="AF32" s="252"/>
      <c r="AG32" s="19">
        <v>255</v>
      </c>
      <c r="AH32" s="223">
        <f t="shared" si="4"/>
        <v>0.50196078431372548</v>
      </c>
      <c r="AI32" s="12">
        <f t="shared" si="18"/>
        <v>1</v>
      </c>
      <c r="AJ32" s="12">
        <v>6.2E-2</v>
      </c>
      <c r="AK32" s="294">
        <f t="shared" si="5"/>
        <v>15.81</v>
      </c>
      <c r="AL32" s="272" t="str">
        <f t="shared" si="12"/>
        <v>non</v>
      </c>
    </row>
    <row r="33" spans="1:38" s="231" customFormat="1">
      <c r="A33" s="242" t="s">
        <v>253</v>
      </c>
      <c r="B33" s="147" t="s">
        <v>254</v>
      </c>
      <c r="C33" s="19" t="s">
        <v>270</v>
      </c>
      <c r="D33" s="243">
        <v>1372</v>
      </c>
      <c r="E33" s="279" t="s">
        <v>305</v>
      </c>
      <c r="F33" s="254"/>
      <c r="G33" s="6">
        <v>280</v>
      </c>
      <c r="H33" s="230">
        <f t="shared" si="6"/>
        <v>4.9000000000000004</v>
      </c>
      <c r="I33" s="19">
        <f t="shared" si="7"/>
        <v>5</v>
      </c>
      <c r="J33" s="60">
        <v>6.9900000000000004E-2</v>
      </c>
      <c r="K33" s="60">
        <f t="shared" si="0"/>
        <v>97.860000000000014</v>
      </c>
      <c r="L33" s="272" t="str">
        <f t="shared" si="8"/>
        <v>non</v>
      </c>
      <c r="M33" s="282" t="s">
        <v>341</v>
      </c>
      <c r="N33" s="252"/>
      <c r="O33" s="258">
        <v>365</v>
      </c>
      <c r="P33" s="133">
        <f t="shared" si="9"/>
        <v>3.7589041095890412</v>
      </c>
      <c r="Q33" s="12">
        <f t="shared" si="19"/>
        <v>4</v>
      </c>
      <c r="R33" s="12">
        <f t="shared" si="20"/>
        <v>6.0273972602739728E-2</v>
      </c>
      <c r="S33" s="12">
        <v>22</v>
      </c>
      <c r="T33" s="262">
        <f t="shared" si="1"/>
        <v>88</v>
      </c>
      <c r="U33" s="264" t="str">
        <f t="shared" si="10"/>
        <v>non</v>
      </c>
      <c r="V33" s="290"/>
      <c r="W33" s="252" t="s">
        <v>375</v>
      </c>
      <c r="X33" s="60">
        <v>470</v>
      </c>
      <c r="Y33" s="232">
        <f t="shared" si="2"/>
        <v>2.9191489361702128</v>
      </c>
      <c r="Z33" s="226">
        <f t="shared" si="21"/>
        <v>3</v>
      </c>
      <c r="AA33" s="226">
        <f t="shared" si="17"/>
        <v>6.740425531914894E-2</v>
      </c>
      <c r="AB33" s="226">
        <v>31.68</v>
      </c>
      <c r="AC33" s="266">
        <f t="shared" si="3"/>
        <v>95.039999999999992</v>
      </c>
      <c r="AD33" s="269" t="str">
        <f t="shared" si="11"/>
        <v>oui</v>
      </c>
      <c r="AE33" s="282" t="s">
        <v>400</v>
      </c>
      <c r="AF33" s="252"/>
      <c r="AG33" s="19">
        <v>355</v>
      </c>
      <c r="AH33" s="223">
        <f t="shared" si="4"/>
        <v>3.8647887323943664</v>
      </c>
      <c r="AI33" s="12">
        <f t="shared" si="18"/>
        <v>4</v>
      </c>
      <c r="AJ33" s="12">
        <v>5.1999999999999998E-2</v>
      </c>
      <c r="AK33" s="294">
        <f t="shared" si="5"/>
        <v>73.84</v>
      </c>
      <c r="AL33" s="272" t="str">
        <f t="shared" si="12"/>
        <v>non</v>
      </c>
    </row>
    <row r="34" spans="1:38" s="231" customFormat="1" ht="30">
      <c r="A34" s="242" t="s">
        <v>253</v>
      </c>
      <c r="B34" s="147" t="s">
        <v>254</v>
      </c>
      <c r="C34" s="19" t="s">
        <v>271</v>
      </c>
      <c r="D34" s="243">
        <v>115</v>
      </c>
      <c r="E34" s="279" t="s">
        <v>306</v>
      </c>
      <c r="F34" s="254"/>
      <c r="G34" s="6">
        <v>280</v>
      </c>
      <c r="H34" s="230">
        <f t="shared" si="6"/>
        <v>0.4107142857142857</v>
      </c>
      <c r="I34" s="19">
        <f t="shared" si="7"/>
        <v>1</v>
      </c>
      <c r="J34" s="60">
        <v>6.9900000000000004E-2</v>
      </c>
      <c r="K34" s="60">
        <f t="shared" si="0"/>
        <v>19.572000000000003</v>
      </c>
      <c r="L34" s="272" t="str">
        <f t="shared" si="8"/>
        <v>non</v>
      </c>
      <c r="M34" s="282" t="s">
        <v>349</v>
      </c>
      <c r="N34" s="252"/>
      <c r="O34" s="258">
        <v>365</v>
      </c>
      <c r="P34" s="133">
        <f t="shared" si="9"/>
        <v>0.31506849315068491</v>
      </c>
      <c r="Q34" s="12">
        <f t="shared" si="19"/>
        <v>1</v>
      </c>
      <c r="R34" s="12">
        <f t="shared" si="20"/>
        <v>6.0273972602739728E-2</v>
      </c>
      <c r="S34" s="12">
        <v>22</v>
      </c>
      <c r="T34" s="262">
        <f t="shared" si="1"/>
        <v>22</v>
      </c>
      <c r="U34" s="264" t="str">
        <f t="shared" si="10"/>
        <v>non</v>
      </c>
      <c r="V34" s="290"/>
      <c r="W34" s="252" t="s">
        <v>375</v>
      </c>
      <c r="X34" s="60">
        <v>470</v>
      </c>
      <c r="Y34" s="232">
        <f t="shared" si="2"/>
        <v>0.24468085106382978</v>
      </c>
      <c r="Z34" s="226">
        <f t="shared" si="21"/>
        <v>1</v>
      </c>
      <c r="AA34" s="226">
        <f t="shared" si="17"/>
        <v>6.740425531914894E-2</v>
      </c>
      <c r="AB34" s="226">
        <v>31.68</v>
      </c>
      <c r="AC34" s="266">
        <f t="shared" si="3"/>
        <v>31.68</v>
      </c>
      <c r="AD34" s="269" t="str">
        <f t="shared" si="11"/>
        <v>oui</v>
      </c>
      <c r="AE34" s="282" t="s">
        <v>401</v>
      </c>
      <c r="AF34" s="252"/>
      <c r="AG34" s="19">
        <v>255</v>
      </c>
      <c r="AH34" s="223">
        <f t="shared" si="4"/>
        <v>0.45098039215686275</v>
      </c>
      <c r="AI34" s="12">
        <f t="shared" si="18"/>
        <v>1</v>
      </c>
      <c r="AJ34" s="12">
        <v>6.2E-2</v>
      </c>
      <c r="AK34" s="294">
        <f t="shared" si="5"/>
        <v>15.81</v>
      </c>
      <c r="AL34" s="272" t="str">
        <f t="shared" si="12"/>
        <v>non</v>
      </c>
    </row>
    <row r="35" spans="1:38" s="231" customFormat="1">
      <c r="A35" s="242" t="s">
        <v>253</v>
      </c>
      <c r="B35" s="147" t="s">
        <v>275</v>
      </c>
      <c r="C35" s="19" t="s">
        <v>215</v>
      </c>
      <c r="D35" s="243">
        <v>93</v>
      </c>
      <c r="E35" s="279" t="s">
        <v>309</v>
      </c>
      <c r="F35" s="254"/>
      <c r="G35" s="6">
        <v>280</v>
      </c>
      <c r="H35" s="230">
        <f t="shared" si="6"/>
        <v>0.33214285714285713</v>
      </c>
      <c r="I35" s="19">
        <f t="shared" si="7"/>
        <v>1</v>
      </c>
      <c r="J35" s="60">
        <v>8.2100000000000006E-2</v>
      </c>
      <c r="K35" s="60">
        <f t="shared" si="0"/>
        <v>22.988000000000003</v>
      </c>
      <c r="L35" s="272" t="str">
        <f t="shared" si="8"/>
        <v>non</v>
      </c>
      <c r="M35" s="282" t="s">
        <v>344</v>
      </c>
      <c r="N35" s="252"/>
      <c r="O35" s="258">
        <v>365</v>
      </c>
      <c r="P35" s="133">
        <f t="shared" si="9"/>
        <v>0.25479452054794521</v>
      </c>
      <c r="Q35" s="12">
        <f t="shared" si="19"/>
        <v>1</v>
      </c>
      <c r="R35" s="12">
        <f t="shared" si="20"/>
        <v>6.786301369863014E-2</v>
      </c>
      <c r="S35" s="12">
        <v>24.77</v>
      </c>
      <c r="T35" s="262">
        <f t="shared" si="1"/>
        <v>24.77</v>
      </c>
      <c r="U35" s="264" t="str">
        <f t="shared" si="10"/>
        <v>non</v>
      </c>
      <c r="V35" s="290"/>
      <c r="W35" s="252" t="s">
        <v>375</v>
      </c>
      <c r="X35" s="60">
        <v>264</v>
      </c>
      <c r="Y35" s="232">
        <f t="shared" si="2"/>
        <v>0.35227272727272729</v>
      </c>
      <c r="Z35" s="226">
        <f t="shared" si="21"/>
        <v>1</v>
      </c>
      <c r="AA35" s="226">
        <f t="shared" si="17"/>
        <v>9.2386363636363641E-2</v>
      </c>
      <c r="AB35" s="226">
        <v>24.39</v>
      </c>
      <c r="AC35" s="266">
        <f t="shared" si="3"/>
        <v>24.39</v>
      </c>
      <c r="AD35" s="269" t="str">
        <f t="shared" si="11"/>
        <v>oui</v>
      </c>
      <c r="AE35" s="282" t="s">
        <v>403</v>
      </c>
      <c r="AF35" s="252"/>
      <c r="AG35" s="19">
        <v>255</v>
      </c>
      <c r="AH35" s="223">
        <f t="shared" si="4"/>
        <v>0.36470588235294116</v>
      </c>
      <c r="AI35" s="12">
        <f t="shared" si="18"/>
        <v>1</v>
      </c>
      <c r="AJ35" s="12">
        <v>6.2E-2</v>
      </c>
      <c r="AK35" s="294">
        <f t="shared" si="5"/>
        <v>15.81</v>
      </c>
      <c r="AL35" s="272" t="str">
        <f t="shared" si="12"/>
        <v>non</v>
      </c>
    </row>
    <row r="36" spans="1:38" s="231" customFormat="1" ht="30">
      <c r="A36" s="242" t="s">
        <v>253</v>
      </c>
      <c r="B36" s="147" t="s">
        <v>275</v>
      </c>
      <c r="C36" s="19" t="s">
        <v>276</v>
      </c>
      <c r="D36" s="243">
        <v>435</v>
      </c>
      <c r="E36" s="279" t="s">
        <v>310</v>
      </c>
      <c r="F36" s="254"/>
      <c r="G36" s="6">
        <v>280</v>
      </c>
      <c r="H36" s="230">
        <f t="shared" si="6"/>
        <v>1.5535714285714286</v>
      </c>
      <c r="I36" s="19">
        <f t="shared" si="7"/>
        <v>2</v>
      </c>
      <c r="J36" s="60">
        <v>8.2100000000000006E-2</v>
      </c>
      <c r="K36" s="60">
        <f t="shared" si="0"/>
        <v>45.976000000000006</v>
      </c>
      <c r="L36" s="272" t="str">
        <f t="shared" si="8"/>
        <v>non</v>
      </c>
      <c r="M36" s="282" t="s">
        <v>345</v>
      </c>
      <c r="N36" s="252"/>
      <c r="O36" s="258">
        <v>365</v>
      </c>
      <c r="P36" s="133">
        <f t="shared" si="9"/>
        <v>1.1917808219178083</v>
      </c>
      <c r="Q36" s="12">
        <f t="shared" si="19"/>
        <v>2</v>
      </c>
      <c r="R36" s="12">
        <f t="shared" si="20"/>
        <v>6.786301369863014E-2</v>
      </c>
      <c r="S36" s="12">
        <v>24.77</v>
      </c>
      <c r="T36" s="262">
        <f t="shared" si="1"/>
        <v>49.54</v>
      </c>
      <c r="U36" s="264" t="str">
        <f t="shared" si="10"/>
        <v>non</v>
      </c>
      <c r="V36" s="290"/>
      <c r="W36" s="252" t="s">
        <v>375</v>
      </c>
      <c r="X36" s="60">
        <v>470</v>
      </c>
      <c r="Y36" s="232">
        <f t="shared" si="2"/>
        <v>0.92553191489361697</v>
      </c>
      <c r="Z36" s="226">
        <f t="shared" si="21"/>
        <v>1</v>
      </c>
      <c r="AA36" s="226">
        <f t="shared" si="17"/>
        <v>6.740425531914894E-2</v>
      </c>
      <c r="AB36" s="226">
        <v>31.68</v>
      </c>
      <c r="AC36" s="266">
        <f t="shared" si="3"/>
        <v>31.68</v>
      </c>
      <c r="AD36" s="269" t="str">
        <f t="shared" si="11"/>
        <v>oui</v>
      </c>
      <c r="AE36" s="282" t="s">
        <v>404</v>
      </c>
      <c r="AF36" s="252"/>
      <c r="AG36" s="19">
        <v>255</v>
      </c>
      <c r="AH36" s="223">
        <f t="shared" si="4"/>
        <v>1.7058823529411764</v>
      </c>
      <c r="AI36" s="12">
        <f t="shared" si="18"/>
        <v>2</v>
      </c>
      <c r="AJ36" s="12">
        <v>6.2E-2</v>
      </c>
      <c r="AK36" s="294">
        <f t="shared" si="5"/>
        <v>31.62</v>
      </c>
      <c r="AL36" s="272" t="str">
        <f t="shared" si="12"/>
        <v>non</v>
      </c>
    </row>
    <row r="37" spans="1:38" s="231" customFormat="1">
      <c r="A37" s="242" t="s">
        <v>253</v>
      </c>
      <c r="B37" s="147" t="s">
        <v>275</v>
      </c>
      <c r="C37" s="19" t="s">
        <v>278</v>
      </c>
      <c r="D37" s="243">
        <v>120</v>
      </c>
      <c r="E37" s="279" t="s">
        <v>312</v>
      </c>
      <c r="F37" s="254"/>
      <c r="G37" s="6">
        <v>280</v>
      </c>
      <c r="H37" s="230">
        <f t="shared" si="6"/>
        <v>0.42857142857142855</v>
      </c>
      <c r="I37" s="19">
        <f t="shared" si="7"/>
        <v>1</v>
      </c>
      <c r="J37" s="60">
        <v>8.2100000000000006E-2</v>
      </c>
      <c r="K37" s="60">
        <f t="shared" si="0"/>
        <v>22.988000000000003</v>
      </c>
      <c r="L37" s="272" t="str">
        <f t="shared" si="8"/>
        <v>non</v>
      </c>
      <c r="M37" s="282" t="s">
        <v>351</v>
      </c>
      <c r="N37" s="252"/>
      <c r="O37" s="258">
        <v>365</v>
      </c>
      <c r="P37" s="133">
        <f t="shared" si="9"/>
        <v>0.32876712328767121</v>
      </c>
      <c r="Q37" s="12">
        <f t="shared" si="19"/>
        <v>1</v>
      </c>
      <c r="R37" s="12">
        <f t="shared" si="20"/>
        <v>6.786301369863014E-2</v>
      </c>
      <c r="S37" s="12">
        <v>24.77</v>
      </c>
      <c r="T37" s="262">
        <f t="shared" si="1"/>
        <v>24.77</v>
      </c>
      <c r="U37" s="264" t="str">
        <f t="shared" si="10"/>
        <v>non</v>
      </c>
      <c r="V37" s="290"/>
      <c r="W37" s="252" t="s">
        <v>375</v>
      </c>
      <c r="X37" s="60">
        <v>264</v>
      </c>
      <c r="Y37" s="232">
        <f t="shared" si="2"/>
        <v>0.45454545454545453</v>
      </c>
      <c r="Z37" s="226">
        <f t="shared" si="21"/>
        <v>1</v>
      </c>
      <c r="AA37" s="226">
        <f t="shared" si="17"/>
        <v>9.2386363636363641E-2</v>
      </c>
      <c r="AB37" s="226">
        <v>24.39</v>
      </c>
      <c r="AC37" s="266">
        <f t="shared" si="3"/>
        <v>24.39</v>
      </c>
      <c r="AD37" s="269" t="str">
        <f t="shared" si="11"/>
        <v>oui</v>
      </c>
      <c r="AE37" s="282" t="s">
        <v>406</v>
      </c>
      <c r="AF37" s="252"/>
      <c r="AG37" s="19">
        <v>255</v>
      </c>
      <c r="AH37" s="223">
        <f t="shared" si="4"/>
        <v>0.47058823529411764</v>
      </c>
      <c r="AI37" s="12">
        <f t="shared" si="18"/>
        <v>1</v>
      </c>
      <c r="AJ37" s="12">
        <v>6.2E-2</v>
      </c>
      <c r="AK37" s="294">
        <f t="shared" si="5"/>
        <v>15.81</v>
      </c>
      <c r="AL37" s="272" t="str">
        <f t="shared" si="12"/>
        <v>non</v>
      </c>
    </row>
    <row r="38" spans="1:38" s="231" customFormat="1" ht="30">
      <c r="A38" s="242" t="s">
        <v>253</v>
      </c>
      <c r="B38" s="147" t="s">
        <v>275</v>
      </c>
      <c r="C38" s="19" t="s">
        <v>279</v>
      </c>
      <c r="D38" s="243">
        <v>80</v>
      </c>
      <c r="E38" s="279" t="s">
        <v>313</v>
      </c>
      <c r="F38" s="254"/>
      <c r="G38" s="6">
        <v>280</v>
      </c>
      <c r="H38" s="230">
        <f t="shared" si="6"/>
        <v>0.2857142857142857</v>
      </c>
      <c r="I38" s="19">
        <f t="shared" si="7"/>
        <v>1</v>
      </c>
      <c r="J38" s="60">
        <v>8.2100000000000006E-2</v>
      </c>
      <c r="K38" s="60">
        <f t="shared" si="0"/>
        <v>22.988000000000003</v>
      </c>
      <c r="L38" s="272" t="str">
        <f t="shared" si="8"/>
        <v>non</v>
      </c>
      <c r="M38" s="282" t="s">
        <v>346</v>
      </c>
      <c r="N38" s="252"/>
      <c r="O38" s="258">
        <v>365</v>
      </c>
      <c r="P38" s="133">
        <f t="shared" si="9"/>
        <v>0.21917808219178081</v>
      </c>
      <c r="Q38" s="12">
        <f t="shared" si="19"/>
        <v>1</v>
      </c>
      <c r="R38" s="12">
        <f t="shared" si="20"/>
        <v>6.786301369863014E-2</v>
      </c>
      <c r="S38" s="12">
        <v>24.77</v>
      </c>
      <c r="T38" s="262">
        <f t="shared" si="1"/>
        <v>24.77</v>
      </c>
      <c r="U38" s="264" t="str">
        <f t="shared" si="10"/>
        <v>non</v>
      </c>
      <c r="V38" s="290"/>
      <c r="W38" s="252" t="s">
        <v>375</v>
      </c>
      <c r="X38" s="60">
        <v>264</v>
      </c>
      <c r="Y38" s="232">
        <f t="shared" si="2"/>
        <v>0.30303030303030304</v>
      </c>
      <c r="Z38" s="226">
        <f t="shared" si="21"/>
        <v>1</v>
      </c>
      <c r="AA38" s="226">
        <f t="shared" si="17"/>
        <v>9.2386363636363641E-2</v>
      </c>
      <c r="AB38" s="226">
        <v>24.39</v>
      </c>
      <c r="AC38" s="266">
        <f t="shared" si="3"/>
        <v>24.39</v>
      </c>
      <c r="AD38" s="269" t="str">
        <f t="shared" si="11"/>
        <v>oui</v>
      </c>
      <c r="AE38" s="282" t="s">
        <v>407</v>
      </c>
      <c r="AF38" s="252"/>
      <c r="AG38" s="19">
        <v>255</v>
      </c>
      <c r="AH38" s="223">
        <f t="shared" si="4"/>
        <v>0.31372549019607843</v>
      </c>
      <c r="AI38" s="12">
        <f t="shared" si="18"/>
        <v>1</v>
      </c>
      <c r="AJ38" s="12">
        <v>6.2E-2</v>
      </c>
      <c r="AK38" s="294">
        <f t="shared" si="5"/>
        <v>15.81</v>
      </c>
      <c r="AL38" s="272" t="str">
        <f t="shared" si="12"/>
        <v>non</v>
      </c>
    </row>
    <row r="39" spans="1:38" s="231" customFormat="1">
      <c r="A39" s="242" t="s">
        <v>253</v>
      </c>
      <c r="B39" s="147" t="s">
        <v>280</v>
      </c>
      <c r="C39" s="19" t="s">
        <v>215</v>
      </c>
      <c r="D39" s="243">
        <v>174</v>
      </c>
      <c r="E39" s="279" t="s">
        <v>314</v>
      </c>
      <c r="F39" s="254" t="s">
        <v>375</v>
      </c>
      <c r="G39" s="6">
        <v>280</v>
      </c>
      <c r="H39" s="230">
        <f t="shared" si="6"/>
        <v>0.62142857142857144</v>
      </c>
      <c r="I39" s="19">
        <f t="shared" si="7"/>
        <v>1</v>
      </c>
      <c r="J39" s="60">
        <v>8.09E-2</v>
      </c>
      <c r="K39" s="60">
        <f t="shared" si="0"/>
        <v>22.652000000000001</v>
      </c>
      <c r="L39" s="272" t="str">
        <f t="shared" si="8"/>
        <v>non</v>
      </c>
      <c r="M39" s="282"/>
      <c r="N39" s="252"/>
      <c r="O39" s="258"/>
      <c r="P39" s="133" t="str">
        <f t="shared" si="9"/>
        <v/>
      </c>
      <c r="Q39" s="12"/>
      <c r="R39" s="12"/>
      <c r="S39" s="12"/>
      <c r="T39" s="262" t="str">
        <f t="shared" si="1"/>
        <v>non</v>
      </c>
      <c r="U39" s="264" t="str">
        <f t="shared" si="10"/>
        <v>non</v>
      </c>
      <c r="V39" s="290"/>
      <c r="W39" s="252" t="s">
        <v>375</v>
      </c>
      <c r="X39" s="60">
        <v>264</v>
      </c>
      <c r="Y39" s="232">
        <f t="shared" si="2"/>
        <v>0.65909090909090906</v>
      </c>
      <c r="Z39" s="226">
        <f t="shared" si="21"/>
        <v>1</v>
      </c>
      <c r="AA39" s="226">
        <f t="shared" si="17"/>
        <v>8.2234848484848494E-2</v>
      </c>
      <c r="AB39" s="226">
        <v>21.71</v>
      </c>
      <c r="AC39" s="266">
        <f t="shared" si="3"/>
        <v>21.71</v>
      </c>
      <c r="AD39" s="269" t="str">
        <f t="shared" si="11"/>
        <v>non</v>
      </c>
      <c r="AE39" s="282" t="s">
        <v>408</v>
      </c>
      <c r="AF39" s="252" t="s">
        <v>375</v>
      </c>
      <c r="AG39" s="19">
        <v>255</v>
      </c>
      <c r="AH39" s="223">
        <f t="shared" si="4"/>
        <v>0.68235294117647061</v>
      </c>
      <c r="AI39" s="12">
        <f t="shared" si="18"/>
        <v>1</v>
      </c>
      <c r="AJ39" s="12">
        <v>6.2E-2</v>
      </c>
      <c r="AK39" s="294">
        <f t="shared" si="5"/>
        <v>15.81</v>
      </c>
      <c r="AL39" s="272" t="str">
        <f t="shared" si="12"/>
        <v>oui</v>
      </c>
    </row>
    <row r="40" spans="1:38" s="231" customFormat="1">
      <c r="A40" s="242" t="s">
        <v>253</v>
      </c>
      <c r="B40" s="147" t="s">
        <v>280</v>
      </c>
      <c r="C40" s="19" t="s">
        <v>281</v>
      </c>
      <c r="D40" s="243">
        <v>898</v>
      </c>
      <c r="E40" s="279"/>
      <c r="F40" s="254"/>
      <c r="G40" s="6"/>
      <c r="H40" s="230" t="str">
        <f t="shared" si="6"/>
        <v/>
      </c>
      <c r="I40" s="19"/>
      <c r="J40" s="60"/>
      <c r="K40" s="60" t="str">
        <f t="shared" si="0"/>
        <v>non</v>
      </c>
      <c r="L40" s="272" t="str">
        <f t="shared" si="8"/>
        <v>non</v>
      </c>
      <c r="M40" s="282"/>
      <c r="N40" s="252"/>
      <c r="O40" s="258"/>
      <c r="P40" s="133" t="str">
        <f t="shared" si="9"/>
        <v/>
      </c>
      <c r="Q40" s="12"/>
      <c r="R40" s="12"/>
      <c r="S40" s="12"/>
      <c r="T40" s="262" t="str">
        <f t="shared" si="1"/>
        <v>non</v>
      </c>
      <c r="U40" s="264" t="str">
        <f t="shared" si="10"/>
        <v>non</v>
      </c>
      <c r="V40" s="290"/>
      <c r="W40" s="252" t="s">
        <v>375</v>
      </c>
      <c r="X40" s="60">
        <v>470</v>
      </c>
      <c r="Y40" s="232">
        <f t="shared" si="2"/>
        <v>1.9106382978723404</v>
      </c>
      <c r="Z40" s="226">
        <f t="shared" si="21"/>
        <v>2</v>
      </c>
      <c r="AA40" s="226">
        <f t="shared" si="17"/>
        <v>6.740425531914894E-2</v>
      </c>
      <c r="AB40" s="226">
        <v>31.68</v>
      </c>
      <c r="AC40" s="266">
        <f t="shared" si="3"/>
        <v>63.36</v>
      </c>
      <c r="AD40" s="269" t="str">
        <f t="shared" si="11"/>
        <v>oui</v>
      </c>
      <c r="AE40" s="282" t="s">
        <v>409</v>
      </c>
      <c r="AF40" s="252"/>
      <c r="AG40" s="19">
        <v>255</v>
      </c>
      <c r="AH40" s="223">
        <f t="shared" si="4"/>
        <v>3.5215686274509803</v>
      </c>
      <c r="AI40" s="12">
        <f t="shared" si="18"/>
        <v>4</v>
      </c>
      <c r="AJ40" s="12">
        <v>6.2E-2</v>
      </c>
      <c r="AK40" s="294">
        <f t="shared" si="5"/>
        <v>63.24</v>
      </c>
      <c r="AL40" s="272" t="str">
        <f t="shared" si="12"/>
        <v>non</v>
      </c>
    </row>
    <row r="41" spans="1:38" s="231" customFormat="1">
      <c r="A41" s="242" t="s">
        <v>253</v>
      </c>
      <c r="B41" s="147" t="s">
        <v>280</v>
      </c>
      <c r="C41" s="19" t="s">
        <v>282</v>
      </c>
      <c r="D41" s="243">
        <v>150</v>
      </c>
      <c r="E41" s="279" t="s">
        <v>315</v>
      </c>
      <c r="F41" s="254"/>
      <c r="G41" s="6">
        <v>280</v>
      </c>
      <c r="H41" s="230">
        <f t="shared" si="6"/>
        <v>0.5357142857142857</v>
      </c>
      <c r="I41" s="19">
        <f t="shared" ref="I41:I52" si="22">ROUNDUP(H41,0)</f>
        <v>1</v>
      </c>
      <c r="J41" s="60">
        <v>8.09E-2</v>
      </c>
      <c r="K41" s="60">
        <f t="shared" si="0"/>
        <v>22.652000000000001</v>
      </c>
      <c r="L41" s="272" t="str">
        <f t="shared" si="8"/>
        <v>non</v>
      </c>
      <c r="M41" s="282"/>
      <c r="N41" s="252"/>
      <c r="O41" s="258"/>
      <c r="P41" s="133" t="str">
        <f t="shared" si="9"/>
        <v/>
      </c>
      <c r="Q41" s="12"/>
      <c r="R41" s="12"/>
      <c r="S41" s="12"/>
      <c r="T41" s="262" t="str">
        <f t="shared" si="1"/>
        <v>non</v>
      </c>
      <c r="U41" s="264" t="str">
        <f t="shared" si="10"/>
        <v>non</v>
      </c>
      <c r="V41" s="290"/>
      <c r="W41" s="252" t="s">
        <v>375</v>
      </c>
      <c r="X41" s="60">
        <v>264</v>
      </c>
      <c r="Y41" s="232">
        <f t="shared" si="2"/>
        <v>0.56818181818181823</v>
      </c>
      <c r="Z41" s="226">
        <f t="shared" si="21"/>
        <v>1</v>
      </c>
      <c r="AA41" s="226">
        <f t="shared" si="17"/>
        <v>8.6022727272727278E-2</v>
      </c>
      <c r="AB41" s="226">
        <v>22.71</v>
      </c>
      <c r="AC41" s="266">
        <f t="shared" si="3"/>
        <v>22.71</v>
      </c>
      <c r="AD41" s="269" t="str">
        <f t="shared" si="11"/>
        <v>oui</v>
      </c>
      <c r="AE41" s="282" t="s">
        <v>410</v>
      </c>
      <c r="AF41" s="252"/>
      <c r="AG41" s="19">
        <v>255</v>
      </c>
      <c r="AH41" s="223">
        <f t="shared" si="4"/>
        <v>0.58823529411764708</v>
      </c>
      <c r="AI41" s="12">
        <f t="shared" si="18"/>
        <v>1</v>
      </c>
      <c r="AJ41" s="12">
        <v>6.2E-2</v>
      </c>
      <c r="AK41" s="294">
        <f t="shared" si="5"/>
        <v>15.81</v>
      </c>
      <c r="AL41" s="272" t="str">
        <f t="shared" si="12"/>
        <v>non</v>
      </c>
    </row>
    <row r="42" spans="1:38" s="231" customFormat="1">
      <c r="A42" s="242" t="s">
        <v>253</v>
      </c>
      <c r="B42" s="147" t="s">
        <v>254</v>
      </c>
      <c r="C42" s="19" t="s">
        <v>242</v>
      </c>
      <c r="D42" s="243">
        <v>1572</v>
      </c>
      <c r="E42" s="279"/>
      <c r="F42" s="254"/>
      <c r="G42" s="6">
        <v>280</v>
      </c>
      <c r="H42" s="230">
        <f t="shared" si="6"/>
        <v>5.6142857142857139</v>
      </c>
      <c r="I42" s="19">
        <f t="shared" si="22"/>
        <v>6</v>
      </c>
      <c r="J42" s="60">
        <v>6.9900000000000004E-2</v>
      </c>
      <c r="K42" s="60">
        <f t="shared" si="0"/>
        <v>117.432</v>
      </c>
      <c r="L42" s="272" t="str">
        <f t="shared" si="8"/>
        <v>non</v>
      </c>
      <c r="M42" s="282" t="s">
        <v>327</v>
      </c>
      <c r="N42" s="252"/>
      <c r="O42" s="258">
        <v>365</v>
      </c>
      <c r="P42" s="133">
        <f t="shared" si="9"/>
        <v>4.3068493150684928</v>
      </c>
      <c r="Q42" s="12">
        <f t="shared" ref="Q42:Q52" si="23">ROUNDUP(P42,0)</f>
        <v>5</v>
      </c>
      <c r="R42" s="12">
        <f t="shared" ref="R42:R52" si="24">S42/O42</f>
        <v>6.0273972602739728E-2</v>
      </c>
      <c r="S42" s="12">
        <v>22</v>
      </c>
      <c r="T42" s="262">
        <f t="shared" si="1"/>
        <v>110</v>
      </c>
      <c r="U42" s="264" t="str">
        <f t="shared" si="10"/>
        <v>non</v>
      </c>
      <c r="V42" s="290"/>
      <c r="W42" s="252" t="s">
        <v>375</v>
      </c>
      <c r="X42" s="60">
        <v>470</v>
      </c>
      <c r="Y42" s="232">
        <f t="shared" si="2"/>
        <v>3.34468085106383</v>
      </c>
      <c r="Z42" s="226">
        <f t="shared" si="21"/>
        <v>4</v>
      </c>
      <c r="AA42" s="226">
        <f t="shared" si="17"/>
        <v>6.740425531914894E-2</v>
      </c>
      <c r="AB42" s="226">
        <v>31.68</v>
      </c>
      <c r="AC42" s="266">
        <f t="shared" si="3"/>
        <v>126.72</v>
      </c>
      <c r="AD42" s="269" t="str">
        <f t="shared" si="11"/>
        <v>oui</v>
      </c>
      <c r="AE42" s="282" t="s">
        <v>388</v>
      </c>
      <c r="AF42" s="252"/>
      <c r="AG42" s="19">
        <v>355</v>
      </c>
      <c r="AH42" s="223">
        <f t="shared" si="4"/>
        <v>4.4281690140845074</v>
      </c>
      <c r="AI42" s="12">
        <f t="shared" si="18"/>
        <v>5</v>
      </c>
      <c r="AJ42" s="12">
        <v>5.1999999999999998E-2</v>
      </c>
      <c r="AK42" s="294">
        <f t="shared" si="5"/>
        <v>92.300000000000011</v>
      </c>
      <c r="AL42" s="272" t="str">
        <f t="shared" si="12"/>
        <v>non</v>
      </c>
    </row>
    <row r="43" spans="1:38" s="231" customFormat="1">
      <c r="A43" s="242" t="s">
        <v>253</v>
      </c>
      <c r="B43" s="147" t="s">
        <v>254</v>
      </c>
      <c r="C43" s="19" t="s">
        <v>255</v>
      </c>
      <c r="D43" s="243">
        <v>1694</v>
      </c>
      <c r="E43" s="279" t="s">
        <v>290</v>
      </c>
      <c r="F43" s="254"/>
      <c r="G43" s="6">
        <v>280</v>
      </c>
      <c r="H43" s="230">
        <f t="shared" si="6"/>
        <v>6.05</v>
      </c>
      <c r="I43" s="19">
        <f t="shared" si="22"/>
        <v>7</v>
      </c>
      <c r="J43" s="60">
        <v>6.9900000000000004E-2</v>
      </c>
      <c r="K43" s="60">
        <f t="shared" si="0"/>
        <v>137.00399999999999</v>
      </c>
      <c r="L43" s="272" t="str">
        <f t="shared" si="8"/>
        <v>non</v>
      </c>
      <c r="M43" s="282" t="s">
        <v>328</v>
      </c>
      <c r="N43" s="252"/>
      <c r="O43" s="258">
        <v>365</v>
      </c>
      <c r="P43" s="133">
        <f t="shared" si="9"/>
        <v>4.6410958904109592</v>
      </c>
      <c r="Q43" s="12">
        <f t="shared" si="23"/>
        <v>5</v>
      </c>
      <c r="R43" s="12">
        <f t="shared" si="24"/>
        <v>6.786301369863014E-2</v>
      </c>
      <c r="S43" s="12">
        <v>24.77</v>
      </c>
      <c r="T43" s="262">
        <f t="shared" si="1"/>
        <v>123.85</v>
      </c>
      <c r="U43" s="264" t="str">
        <f t="shared" si="10"/>
        <v>non</v>
      </c>
      <c r="V43" s="290"/>
      <c r="W43" s="252" t="s">
        <v>375</v>
      </c>
      <c r="X43" s="60">
        <v>470</v>
      </c>
      <c r="Y43" s="232">
        <f t="shared" si="2"/>
        <v>3.6042553191489364</v>
      </c>
      <c r="Z43" s="226">
        <f t="shared" si="21"/>
        <v>4</v>
      </c>
      <c r="AA43" s="226">
        <f t="shared" si="17"/>
        <v>6.740425531914894E-2</v>
      </c>
      <c r="AB43" s="226">
        <v>31.68</v>
      </c>
      <c r="AC43" s="266">
        <f t="shared" si="3"/>
        <v>126.72</v>
      </c>
      <c r="AD43" s="269" t="str">
        <f t="shared" si="11"/>
        <v>oui</v>
      </c>
      <c r="AE43" s="282" t="s">
        <v>389</v>
      </c>
      <c r="AF43" s="252"/>
      <c r="AG43" s="19">
        <v>355</v>
      </c>
      <c r="AH43" s="223">
        <f t="shared" si="4"/>
        <v>4.7718309859154928</v>
      </c>
      <c r="AI43" s="12">
        <f t="shared" si="18"/>
        <v>5</v>
      </c>
      <c r="AJ43" s="12">
        <v>5.1999999999999998E-2</v>
      </c>
      <c r="AK43" s="294">
        <f t="shared" si="5"/>
        <v>92.300000000000011</v>
      </c>
      <c r="AL43" s="272" t="str">
        <f t="shared" si="12"/>
        <v>non</v>
      </c>
    </row>
    <row r="44" spans="1:38" s="231" customFormat="1">
      <c r="A44" s="242" t="s">
        <v>253</v>
      </c>
      <c r="B44" s="147" t="s">
        <v>254</v>
      </c>
      <c r="C44" s="19" t="s">
        <v>259</v>
      </c>
      <c r="D44" s="243">
        <v>2117</v>
      </c>
      <c r="E44" s="279" t="s">
        <v>294</v>
      </c>
      <c r="F44" s="254"/>
      <c r="G44" s="6">
        <v>280</v>
      </c>
      <c r="H44" s="230">
        <f t="shared" si="6"/>
        <v>7.5607142857142859</v>
      </c>
      <c r="I44" s="19">
        <f t="shared" si="22"/>
        <v>8</v>
      </c>
      <c r="J44" s="60">
        <v>6.9900000000000004E-2</v>
      </c>
      <c r="K44" s="60">
        <f t="shared" si="0"/>
        <v>156.57600000000002</v>
      </c>
      <c r="L44" s="272" t="str">
        <f t="shared" si="8"/>
        <v>non</v>
      </c>
      <c r="M44" s="282" t="s">
        <v>331</v>
      </c>
      <c r="N44" s="252"/>
      <c r="O44" s="258">
        <v>365</v>
      </c>
      <c r="P44" s="133">
        <f t="shared" si="9"/>
        <v>5.8</v>
      </c>
      <c r="Q44" s="12">
        <f t="shared" si="23"/>
        <v>6</v>
      </c>
      <c r="R44" s="12">
        <f t="shared" si="24"/>
        <v>6.0273972602739728E-2</v>
      </c>
      <c r="S44" s="12">
        <v>22</v>
      </c>
      <c r="T44" s="262">
        <f t="shared" si="1"/>
        <v>132</v>
      </c>
      <c r="U44" s="264" t="str">
        <f t="shared" si="10"/>
        <v>non</v>
      </c>
      <c r="V44" s="290"/>
      <c r="W44" s="252" t="s">
        <v>375</v>
      </c>
      <c r="X44" s="60">
        <v>470</v>
      </c>
      <c r="Y44" s="232">
        <f t="shared" si="2"/>
        <v>4.5042553191489363</v>
      </c>
      <c r="Z44" s="226">
        <f t="shared" si="21"/>
        <v>5</v>
      </c>
      <c r="AA44" s="226">
        <f t="shared" si="17"/>
        <v>6.740425531914894E-2</v>
      </c>
      <c r="AB44" s="226">
        <v>31.68</v>
      </c>
      <c r="AC44" s="266">
        <f t="shared" si="3"/>
        <v>158.4</v>
      </c>
      <c r="AD44" s="269" t="str">
        <f t="shared" si="11"/>
        <v>oui</v>
      </c>
      <c r="AE44" s="282" t="s">
        <v>385</v>
      </c>
      <c r="AF44" s="252"/>
      <c r="AG44" s="19">
        <v>355</v>
      </c>
      <c r="AH44" s="223">
        <f t="shared" si="4"/>
        <v>5.9633802816901404</v>
      </c>
      <c r="AI44" s="12">
        <f t="shared" si="18"/>
        <v>6</v>
      </c>
      <c r="AJ44" s="12">
        <v>5.1999999999999998E-2</v>
      </c>
      <c r="AK44" s="294">
        <f t="shared" si="5"/>
        <v>110.76</v>
      </c>
      <c r="AL44" s="272" t="str">
        <f t="shared" si="12"/>
        <v>non</v>
      </c>
    </row>
    <row r="45" spans="1:38" s="231" customFormat="1">
      <c r="A45" s="242" t="s">
        <v>253</v>
      </c>
      <c r="B45" s="147" t="s">
        <v>254</v>
      </c>
      <c r="C45" s="19" t="s">
        <v>260</v>
      </c>
      <c r="D45" s="243">
        <v>1000</v>
      </c>
      <c r="E45" s="279" t="s">
        <v>295</v>
      </c>
      <c r="F45" s="254"/>
      <c r="G45" s="6">
        <v>280</v>
      </c>
      <c r="H45" s="230">
        <f t="shared" si="6"/>
        <v>3.5714285714285716</v>
      </c>
      <c r="I45" s="19">
        <f t="shared" si="22"/>
        <v>4</v>
      </c>
      <c r="J45" s="60">
        <v>6.9900000000000004E-2</v>
      </c>
      <c r="K45" s="60">
        <f t="shared" si="0"/>
        <v>78.288000000000011</v>
      </c>
      <c r="L45" s="272" t="str">
        <f t="shared" si="8"/>
        <v>non</v>
      </c>
      <c r="M45" s="282" t="s">
        <v>332</v>
      </c>
      <c r="N45" s="252"/>
      <c r="O45" s="258">
        <v>365</v>
      </c>
      <c r="P45" s="133">
        <f t="shared" si="9"/>
        <v>2.7397260273972601</v>
      </c>
      <c r="Q45" s="12">
        <f t="shared" si="23"/>
        <v>3</v>
      </c>
      <c r="R45" s="12">
        <f t="shared" si="24"/>
        <v>6.0273972602739728E-2</v>
      </c>
      <c r="S45" s="12">
        <v>22</v>
      </c>
      <c r="T45" s="262">
        <f t="shared" si="1"/>
        <v>66</v>
      </c>
      <c r="U45" s="264" t="str">
        <f t="shared" si="10"/>
        <v>non</v>
      </c>
      <c r="V45" s="290"/>
      <c r="W45" s="252" t="s">
        <v>375</v>
      </c>
      <c r="X45" s="60">
        <v>470</v>
      </c>
      <c r="Y45" s="232">
        <f t="shared" si="2"/>
        <v>2.1276595744680851</v>
      </c>
      <c r="Z45" s="226">
        <v>4</v>
      </c>
      <c r="AA45" s="226">
        <f t="shared" si="17"/>
        <v>6.740425531914894E-2</v>
      </c>
      <c r="AB45" s="226">
        <v>31.68</v>
      </c>
      <c r="AC45" s="266">
        <f t="shared" si="3"/>
        <v>126.72</v>
      </c>
      <c r="AD45" s="269" t="str">
        <f t="shared" si="11"/>
        <v>oui</v>
      </c>
      <c r="AE45" s="282" t="s">
        <v>386</v>
      </c>
      <c r="AF45" s="252"/>
      <c r="AG45" s="19">
        <v>355</v>
      </c>
      <c r="AH45" s="223">
        <f t="shared" si="4"/>
        <v>2.816901408450704</v>
      </c>
      <c r="AI45" s="12">
        <f t="shared" si="18"/>
        <v>3</v>
      </c>
      <c r="AJ45" s="12">
        <v>5.1999999999999998E-2</v>
      </c>
      <c r="AK45" s="294">
        <f t="shared" si="5"/>
        <v>55.38</v>
      </c>
      <c r="AL45" s="272" t="str">
        <f t="shared" si="12"/>
        <v>non</v>
      </c>
    </row>
    <row r="46" spans="1:38" s="231" customFormat="1">
      <c r="A46" s="242" t="s">
        <v>253</v>
      </c>
      <c r="B46" s="147" t="s">
        <v>254</v>
      </c>
      <c r="C46" s="19" t="s">
        <v>263</v>
      </c>
      <c r="D46" s="243">
        <v>2254</v>
      </c>
      <c r="E46" s="279" t="s">
        <v>298</v>
      </c>
      <c r="F46" s="254"/>
      <c r="G46" s="6">
        <v>280</v>
      </c>
      <c r="H46" s="230">
        <f t="shared" si="6"/>
        <v>8.0500000000000007</v>
      </c>
      <c r="I46" s="19">
        <f t="shared" si="22"/>
        <v>9</v>
      </c>
      <c r="J46" s="60">
        <v>6.9900000000000004E-2</v>
      </c>
      <c r="K46" s="60">
        <f t="shared" si="0"/>
        <v>176.148</v>
      </c>
      <c r="L46" s="272" t="str">
        <f t="shared" si="8"/>
        <v>non</v>
      </c>
      <c r="M46" s="282" t="s">
        <v>334</v>
      </c>
      <c r="N46" s="252"/>
      <c r="O46" s="258">
        <v>365</v>
      </c>
      <c r="P46" s="133">
        <f t="shared" si="9"/>
        <v>6.1753424657534248</v>
      </c>
      <c r="Q46" s="12">
        <f t="shared" si="23"/>
        <v>7</v>
      </c>
      <c r="R46" s="12">
        <f t="shared" si="24"/>
        <v>6.0273972602739728E-2</v>
      </c>
      <c r="S46" s="12">
        <v>22</v>
      </c>
      <c r="T46" s="262">
        <f t="shared" si="1"/>
        <v>154</v>
      </c>
      <c r="U46" s="264" t="str">
        <f t="shared" si="10"/>
        <v>non</v>
      </c>
      <c r="V46" s="290"/>
      <c r="W46" s="252" t="s">
        <v>375</v>
      </c>
      <c r="X46" s="60">
        <v>470</v>
      </c>
      <c r="Y46" s="232">
        <f t="shared" si="2"/>
        <v>4.7957446808510635</v>
      </c>
      <c r="Z46" s="226">
        <f>ROUNDUP(Y46,0)</f>
        <v>5</v>
      </c>
      <c r="AA46" s="226">
        <f t="shared" si="17"/>
        <v>6.740425531914894E-2</v>
      </c>
      <c r="AB46" s="226">
        <v>31.68</v>
      </c>
      <c r="AC46" s="266">
        <f t="shared" si="3"/>
        <v>158.4</v>
      </c>
      <c r="AD46" s="269" t="str">
        <f t="shared" si="11"/>
        <v>oui</v>
      </c>
      <c r="AE46" s="282" t="s">
        <v>392</v>
      </c>
      <c r="AF46" s="252"/>
      <c r="AG46" s="19">
        <v>355</v>
      </c>
      <c r="AH46" s="223">
        <f t="shared" si="4"/>
        <v>6.3492957746478877</v>
      </c>
      <c r="AI46" s="12">
        <f t="shared" si="18"/>
        <v>7</v>
      </c>
      <c r="AJ46" s="12">
        <v>5.1999999999999998E-2</v>
      </c>
      <c r="AK46" s="294">
        <f t="shared" si="5"/>
        <v>129.22</v>
      </c>
      <c r="AL46" s="272" t="str">
        <f t="shared" si="12"/>
        <v>non</v>
      </c>
    </row>
    <row r="47" spans="1:38" s="231" customFormat="1">
      <c r="A47" s="242" t="s">
        <v>253</v>
      </c>
      <c r="B47" s="147" t="s">
        <v>254</v>
      </c>
      <c r="C47" s="19" t="s">
        <v>251</v>
      </c>
      <c r="D47" s="243">
        <v>408</v>
      </c>
      <c r="E47" s="279" t="s">
        <v>299</v>
      </c>
      <c r="F47" s="254"/>
      <c r="G47" s="6">
        <v>280</v>
      </c>
      <c r="H47" s="230">
        <f t="shared" si="6"/>
        <v>1.4571428571428571</v>
      </c>
      <c r="I47" s="19">
        <f t="shared" si="22"/>
        <v>2</v>
      </c>
      <c r="J47" s="60">
        <v>6.9900000000000004E-2</v>
      </c>
      <c r="K47" s="60">
        <f t="shared" si="0"/>
        <v>39.144000000000005</v>
      </c>
      <c r="L47" s="272" t="str">
        <f t="shared" si="8"/>
        <v>non</v>
      </c>
      <c r="M47" s="282" t="s">
        <v>335</v>
      </c>
      <c r="N47" s="252"/>
      <c r="O47" s="258">
        <v>365</v>
      </c>
      <c r="P47" s="133">
        <f t="shared" si="9"/>
        <v>1.1178082191780823</v>
      </c>
      <c r="Q47" s="12">
        <f t="shared" si="23"/>
        <v>2</v>
      </c>
      <c r="R47" s="12">
        <f t="shared" si="24"/>
        <v>6.0273972602739728E-2</v>
      </c>
      <c r="S47" s="12">
        <v>22</v>
      </c>
      <c r="T47" s="262">
        <f t="shared" si="1"/>
        <v>44</v>
      </c>
      <c r="U47" s="264" t="str">
        <f t="shared" si="10"/>
        <v>non</v>
      </c>
      <c r="V47" s="290"/>
      <c r="W47" s="252" t="s">
        <v>375</v>
      </c>
      <c r="X47" s="60"/>
      <c r="Y47" s="232" t="str">
        <f t="shared" si="2"/>
        <v/>
      </c>
      <c r="Z47" s="226"/>
      <c r="AA47" s="226"/>
      <c r="AB47" s="226"/>
      <c r="AC47" s="266" t="str">
        <f t="shared" si="3"/>
        <v>non</v>
      </c>
      <c r="AD47" s="269" t="str">
        <f t="shared" si="11"/>
        <v>non</v>
      </c>
      <c r="AE47" s="282" t="s">
        <v>393</v>
      </c>
      <c r="AF47" s="252"/>
      <c r="AG47" s="19">
        <v>255</v>
      </c>
      <c r="AH47" s="223">
        <f t="shared" si="4"/>
        <v>1.6</v>
      </c>
      <c r="AI47" s="12">
        <f t="shared" si="18"/>
        <v>2</v>
      </c>
      <c r="AJ47" s="12">
        <v>6.2E-2</v>
      </c>
      <c r="AK47" s="294">
        <f t="shared" si="5"/>
        <v>31.62</v>
      </c>
      <c r="AL47" s="272" t="str">
        <f t="shared" si="12"/>
        <v>non</v>
      </c>
    </row>
    <row r="48" spans="1:38" s="231" customFormat="1">
      <c r="A48" s="242" t="s">
        <v>253</v>
      </c>
      <c r="B48" s="147" t="s">
        <v>254</v>
      </c>
      <c r="C48" s="19" t="s">
        <v>264</v>
      </c>
      <c r="D48" s="243">
        <v>998</v>
      </c>
      <c r="E48" s="279" t="s">
        <v>300</v>
      </c>
      <c r="F48" s="254"/>
      <c r="G48" s="6">
        <v>280</v>
      </c>
      <c r="H48" s="230">
        <f t="shared" si="6"/>
        <v>3.5642857142857145</v>
      </c>
      <c r="I48" s="19">
        <f t="shared" si="22"/>
        <v>4</v>
      </c>
      <c r="J48" s="60">
        <v>8.09E-2</v>
      </c>
      <c r="K48" s="60">
        <f t="shared" si="0"/>
        <v>90.608000000000004</v>
      </c>
      <c r="L48" s="272" t="str">
        <f t="shared" si="8"/>
        <v>non</v>
      </c>
      <c r="M48" s="282" t="s">
        <v>336</v>
      </c>
      <c r="N48" s="252"/>
      <c r="O48" s="258">
        <v>365</v>
      </c>
      <c r="P48" s="133">
        <f t="shared" si="9"/>
        <v>2.7342465753424658</v>
      </c>
      <c r="Q48" s="12">
        <f t="shared" si="23"/>
        <v>3</v>
      </c>
      <c r="R48" s="12">
        <f t="shared" si="24"/>
        <v>6.0273972602739728E-2</v>
      </c>
      <c r="S48" s="12">
        <v>22</v>
      </c>
      <c r="T48" s="262">
        <f t="shared" si="1"/>
        <v>66</v>
      </c>
      <c r="U48" s="264" t="str">
        <f t="shared" si="10"/>
        <v>non</v>
      </c>
      <c r="V48" s="290"/>
      <c r="W48" s="252" t="s">
        <v>375</v>
      </c>
      <c r="X48" s="60">
        <v>470</v>
      </c>
      <c r="Y48" s="232">
        <f t="shared" si="2"/>
        <v>2.1234042553191488</v>
      </c>
      <c r="Z48" s="226">
        <f>ROUNDUP(Y48,0)</f>
        <v>3</v>
      </c>
      <c r="AA48" s="226">
        <f>AB48/X48</f>
        <v>6.740425531914894E-2</v>
      </c>
      <c r="AB48" s="226">
        <v>31.68</v>
      </c>
      <c r="AC48" s="266">
        <f t="shared" si="3"/>
        <v>95.039999999999992</v>
      </c>
      <c r="AD48" s="269" t="str">
        <f t="shared" si="11"/>
        <v>oui</v>
      </c>
      <c r="AE48" s="282" t="s">
        <v>394</v>
      </c>
      <c r="AF48" s="252"/>
      <c r="AG48" s="19">
        <v>355</v>
      </c>
      <c r="AH48" s="223">
        <f t="shared" si="4"/>
        <v>2.8112676056338026</v>
      </c>
      <c r="AI48" s="12">
        <f t="shared" si="18"/>
        <v>3</v>
      </c>
      <c r="AJ48" s="12">
        <v>5.1999999999999998E-2</v>
      </c>
      <c r="AK48" s="294">
        <f t="shared" si="5"/>
        <v>55.38</v>
      </c>
      <c r="AL48" s="272" t="str">
        <f t="shared" si="12"/>
        <v>non</v>
      </c>
    </row>
    <row r="49" spans="1:38" s="231" customFormat="1">
      <c r="A49" s="242" t="s">
        <v>253</v>
      </c>
      <c r="B49" s="147" t="s">
        <v>254</v>
      </c>
      <c r="C49" s="19" t="s">
        <v>265</v>
      </c>
      <c r="D49" s="243">
        <v>1722</v>
      </c>
      <c r="E49" s="279" t="s">
        <v>301</v>
      </c>
      <c r="F49" s="254"/>
      <c r="G49" s="6">
        <v>280</v>
      </c>
      <c r="H49" s="230">
        <f t="shared" si="6"/>
        <v>6.15</v>
      </c>
      <c r="I49" s="19">
        <f t="shared" si="22"/>
        <v>7</v>
      </c>
      <c r="J49" s="60">
        <v>6.9900000000000004E-2</v>
      </c>
      <c r="K49" s="60">
        <f t="shared" si="0"/>
        <v>137.00399999999999</v>
      </c>
      <c r="L49" s="272" t="str">
        <f t="shared" si="8"/>
        <v>non</v>
      </c>
      <c r="M49" s="282" t="s">
        <v>337</v>
      </c>
      <c r="N49" s="252"/>
      <c r="O49" s="258">
        <v>365</v>
      </c>
      <c r="P49" s="133">
        <f t="shared" si="9"/>
        <v>4.7178082191780826</v>
      </c>
      <c r="Q49" s="12">
        <f t="shared" si="23"/>
        <v>5</v>
      </c>
      <c r="R49" s="12">
        <f t="shared" si="24"/>
        <v>6.0273972602739728E-2</v>
      </c>
      <c r="S49" s="12">
        <v>22</v>
      </c>
      <c r="T49" s="262">
        <f t="shared" si="1"/>
        <v>110</v>
      </c>
      <c r="U49" s="264" t="str">
        <f t="shared" si="10"/>
        <v>non</v>
      </c>
      <c r="V49" s="290"/>
      <c r="W49" s="252" t="s">
        <v>375</v>
      </c>
      <c r="X49" s="60">
        <v>470</v>
      </c>
      <c r="Y49" s="232">
        <f t="shared" si="2"/>
        <v>3.6638297872340426</v>
      </c>
      <c r="Z49" s="226">
        <v>6</v>
      </c>
      <c r="AA49" s="226">
        <f>AB49/X49</f>
        <v>6.740425531914894E-2</v>
      </c>
      <c r="AB49" s="226">
        <v>31.68</v>
      </c>
      <c r="AC49" s="266">
        <f t="shared" si="3"/>
        <v>190.07999999999998</v>
      </c>
      <c r="AD49" s="269" t="str">
        <f t="shared" si="11"/>
        <v>oui</v>
      </c>
      <c r="AE49" s="282" t="s">
        <v>395</v>
      </c>
      <c r="AF49" s="252"/>
      <c r="AG49" s="19">
        <v>355</v>
      </c>
      <c r="AH49" s="223">
        <f t="shared" si="4"/>
        <v>4.8507042253521124</v>
      </c>
      <c r="AI49" s="12">
        <f t="shared" si="18"/>
        <v>5</v>
      </c>
      <c r="AJ49" s="12">
        <v>5.1999999999999998E-2</v>
      </c>
      <c r="AK49" s="294">
        <f t="shared" si="5"/>
        <v>92.300000000000011</v>
      </c>
      <c r="AL49" s="272" t="str">
        <f t="shared" si="12"/>
        <v>non</v>
      </c>
    </row>
    <row r="50" spans="1:38" s="231" customFormat="1">
      <c r="A50" s="242" t="s">
        <v>253</v>
      </c>
      <c r="B50" s="147" t="s">
        <v>254</v>
      </c>
      <c r="C50" s="19" t="s">
        <v>266</v>
      </c>
      <c r="D50" s="243">
        <v>1065</v>
      </c>
      <c r="E50" s="279" t="s">
        <v>302</v>
      </c>
      <c r="F50" s="254"/>
      <c r="G50" s="6">
        <v>280</v>
      </c>
      <c r="H50" s="230">
        <f t="shared" si="6"/>
        <v>3.8035714285714284</v>
      </c>
      <c r="I50" s="19">
        <f t="shared" si="22"/>
        <v>4</v>
      </c>
      <c r="J50" s="60">
        <v>6.9900000000000004E-2</v>
      </c>
      <c r="K50" s="60">
        <f t="shared" si="0"/>
        <v>78.288000000000011</v>
      </c>
      <c r="L50" s="272" t="str">
        <f t="shared" si="8"/>
        <v>non</v>
      </c>
      <c r="M50" s="282" t="s">
        <v>338</v>
      </c>
      <c r="N50" s="252"/>
      <c r="O50" s="258">
        <v>365</v>
      </c>
      <c r="P50" s="133">
        <f t="shared" si="9"/>
        <v>2.9178082191780823</v>
      </c>
      <c r="Q50" s="12">
        <f t="shared" si="23"/>
        <v>3</v>
      </c>
      <c r="R50" s="12">
        <f t="shared" si="24"/>
        <v>6.0273972602739728E-2</v>
      </c>
      <c r="S50" s="12">
        <v>22</v>
      </c>
      <c r="T50" s="262">
        <f t="shared" si="1"/>
        <v>66</v>
      </c>
      <c r="U50" s="264" t="str">
        <f t="shared" si="10"/>
        <v>non</v>
      </c>
      <c r="V50" s="290"/>
      <c r="W50" s="252" t="s">
        <v>375</v>
      </c>
      <c r="X50" s="60">
        <v>470</v>
      </c>
      <c r="Y50" s="232">
        <f t="shared" si="2"/>
        <v>2.2659574468085109</v>
      </c>
      <c r="Z50" s="226">
        <f>ROUNDUP(Y50,0)</f>
        <v>3</v>
      </c>
      <c r="AA50" s="226">
        <f>AB50/X50</f>
        <v>6.740425531914894E-2</v>
      </c>
      <c r="AB50" s="226">
        <v>31.68</v>
      </c>
      <c r="AC50" s="266">
        <f t="shared" si="3"/>
        <v>95.039999999999992</v>
      </c>
      <c r="AD50" s="269" t="str">
        <f t="shared" si="11"/>
        <v>oui</v>
      </c>
      <c r="AE50" s="282" t="s">
        <v>396</v>
      </c>
      <c r="AF50" s="252"/>
      <c r="AG50" s="19">
        <v>355</v>
      </c>
      <c r="AH50" s="223">
        <f t="shared" si="4"/>
        <v>3</v>
      </c>
      <c r="AI50" s="12">
        <f t="shared" si="18"/>
        <v>3</v>
      </c>
      <c r="AJ50" s="12">
        <v>5.1999999999999998E-2</v>
      </c>
      <c r="AK50" s="294">
        <f t="shared" si="5"/>
        <v>55.38</v>
      </c>
      <c r="AL50" s="272" t="str">
        <f t="shared" si="12"/>
        <v>non</v>
      </c>
    </row>
    <row r="51" spans="1:38" s="231" customFormat="1">
      <c r="A51" s="242" t="s">
        <v>253</v>
      </c>
      <c r="B51" s="147" t="s">
        <v>254</v>
      </c>
      <c r="C51" s="19" t="s">
        <v>272</v>
      </c>
      <c r="D51" s="243">
        <v>900</v>
      </c>
      <c r="E51" s="279" t="s">
        <v>307</v>
      </c>
      <c r="F51" s="254"/>
      <c r="G51" s="6">
        <v>280</v>
      </c>
      <c r="H51" s="230">
        <f t="shared" si="6"/>
        <v>3.2142857142857144</v>
      </c>
      <c r="I51" s="19">
        <f t="shared" si="22"/>
        <v>4</v>
      </c>
      <c r="J51" s="60">
        <v>6.9900000000000004E-2</v>
      </c>
      <c r="K51" s="60">
        <f t="shared" si="0"/>
        <v>78.288000000000011</v>
      </c>
      <c r="L51" s="272" t="str">
        <f t="shared" si="8"/>
        <v>non</v>
      </c>
      <c r="M51" s="282" t="s">
        <v>342</v>
      </c>
      <c r="N51" s="252"/>
      <c r="O51" s="258">
        <v>365</v>
      </c>
      <c r="P51" s="133">
        <f t="shared" si="9"/>
        <v>2.4657534246575343</v>
      </c>
      <c r="Q51" s="12">
        <f t="shared" si="23"/>
        <v>3</v>
      </c>
      <c r="R51" s="12">
        <f t="shared" si="24"/>
        <v>6.0273972602739728E-2</v>
      </c>
      <c r="S51" s="12">
        <v>22</v>
      </c>
      <c r="T51" s="262">
        <f t="shared" si="1"/>
        <v>66</v>
      </c>
      <c r="U51" s="264" t="str">
        <f t="shared" si="10"/>
        <v>non</v>
      </c>
      <c r="V51" s="290"/>
      <c r="W51" s="252" t="s">
        <v>375</v>
      </c>
      <c r="X51" s="60">
        <v>470</v>
      </c>
      <c r="Y51" s="232">
        <f t="shared" si="2"/>
        <v>1.9148936170212767</v>
      </c>
      <c r="Z51" s="226">
        <v>6</v>
      </c>
      <c r="AA51" s="226">
        <f>AB51/X51</f>
        <v>6.740425531914894E-2</v>
      </c>
      <c r="AB51" s="226">
        <v>31.68</v>
      </c>
      <c r="AC51" s="266">
        <f t="shared" si="3"/>
        <v>190.07999999999998</v>
      </c>
      <c r="AD51" s="269" t="str">
        <f t="shared" si="11"/>
        <v>oui</v>
      </c>
      <c r="AE51" s="282" t="s">
        <v>402</v>
      </c>
      <c r="AF51" s="252"/>
      <c r="AG51" s="19">
        <v>355</v>
      </c>
      <c r="AH51" s="223">
        <f t="shared" si="4"/>
        <v>2.535211267605634</v>
      </c>
      <c r="AI51" s="12">
        <f t="shared" si="18"/>
        <v>3</v>
      </c>
      <c r="AJ51" s="12">
        <v>5.1999999999999998E-2</v>
      </c>
      <c r="AK51" s="294">
        <f t="shared" si="5"/>
        <v>55.38</v>
      </c>
      <c r="AL51" s="272" t="str">
        <f t="shared" si="12"/>
        <v>non</v>
      </c>
    </row>
    <row r="52" spans="1:38" s="231" customFormat="1" ht="15.75" thickBot="1">
      <c r="A52" s="244" t="s">
        <v>253</v>
      </c>
      <c r="B52" s="245" t="s">
        <v>273</v>
      </c>
      <c r="C52" s="228" t="s">
        <v>274</v>
      </c>
      <c r="D52" s="246">
        <v>416</v>
      </c>
      <c r="E52" s="280" t="s">
        <v>308</v>
      </c>
      <c r="F52" s="328"/>
      <c r="G52" s="227">
        <v>280</v>
      </c>
      <c r="H52" s="329">
        <f t="shared" si="6"/>
        <v>1.4857142857142858</v>
      </c>
      <c r="I52" s="228">
        <f t="shared" si="22"/>
        <v>2</v>
      </c>
      <c r="J52" s="229">
        <v>6.9900000000000004E-2</v>
      </c>
      <c r="K52" s="229">
        <f t="shared" si="0"/>
        <v>39.144000000000005</v>
      </c>
      <c r="L52" s="330" t="str">
        <f t="shared" si="8"/>
        <v>non</v>
      </c>
      <c r="M52" s="283" t="s">
        <v>343</v>
      </c>
      <c r="N52" s="331"/>
      <c r="O52" s="259">
        <v>365</v>
      </c>
      <c r="P52" s="332">
        <f t="shared" si="9"/>
        <v>1.1397260273972603</v>
      </c>
      <c r="Q52" s="247">
        <f t="shared" si="23"/>
        <v>2</v>
      </c>
      <c r="R52" s="247">
        <f t="shared" si="24"/>
        <v>6.0273972602739728E-2</v>
      </c>
      <c r="S52" s="247">
        <v>22</v>
      </c>
      <c r="T52" s="333">
        <f t="shared" si="1"/>
        <v>44</v>
      </c>
      <c r="U52" s="334" t="str">
        <f t="shared" si="10"/>
        <v>non</v>
      </c>
      <c r="V52" s="291"/>
      <c r="W52" s="331" t="s">
        <v>375</v>
      </c>
      <c r="X52" s="229"/>
      <c r="Y52" s="335" t="str">
        <f t="shared" si="2"/>
        <v/>
      </c>
      <c r="Z52" s="248"/>
      <c r="AA52" s="248"/>
      <c r="AB52" s="248"/>
      <c r="AC52" s="336" t="str">
        <f t="shared" si="3"/>
        <v>non</v>
      </c>
      <c r="AD52" s="337" t="str">
        <f t="shared" si="11"/>
        <v>non</v>
      </c>
      <c r="AE52" s="283" t="s">
        <v>361</v>
      </c>
      <c r="AF52" s="331"/>
      <c r="AG52" s="228">
        <v>255</v>
      </c>
      <c r="AH52" s="338">
        <f t="shared" si="4"/>
        <v>1.6313725490196078</v>
      </c>
      <c r="AI52" s="247">
        <f t="shared" si="18"/>
        <v>2</v>
      </c>
      <c r="AJ52" s="247">
        <v>6.2E-2</v>
      </c>
      <c r="AK52" s="339">
        <f t="shared" si="5"/>
        <v>31.62</v>
      </c>
      <c r="AL52" s="330" t="str">
        <f t="shared" si="12"/>
        <v>non</v>
      </c>
    </row>
    <row r="53" spans="1:38" s="208" customFormat="1" ht="21" customHeight="1">
      <c r="E53" s="281"/>
      <c r="F53" s="255"/>
      <c r="H53" s="236"/>
      <c r="L53" s="270"/>
      <c r="M53" s="284"/>
      <c r="N53" s="249"/>
      <c r="O53" s="256"/>
      <c r="P53" s="234"/>
      <c r="Q53" s="234"/>
      <c r="R53" s="235"/>
      <c r="S53" s="233"/>
      <c r="T53" s="260"/>
      <c r="U53" s="260"/>
      <c r="V53" s="287"/>
      <c r="W53" s="251"/>
      <c r="X53" s="15"/>
      <c r="Y53" s="15"/>
      <c r="Z53" s="15"/>
      <c r="AA53" s="15"/>
      <c r="AB53" s="15"/>
      <c r="AC53" s="267"/>
      <c r="AD53" s="267"/>
      <c r="AE53" s="284"/>
      <c r="AF53" s="251"/>
      <c r="AG53" s="15"/>
      <c r="AH53" s="15"/>
      <c r="AI53" s="15"/>
      <c r="AJ53" s="15"/>
      <c r="AK53" s="193"/>
      <c r="AL53" s="274"/>
    </row>
    <row r="54" spans="1:38" ht="21" customHeight="1">
      <c r="D54" s="15"/>
      <c r="G54" s="15"/>
      <c r="J54" s="15"/>
      <c r="K54" s="15"/>
      <c r="M54" s="284"/>
      <c r="AE54" s="292"/>
    </row>
    <row r="55" spans="1:38" ht="21" customHeight="1">
      <c r="D55" s="15"/>
      <c r="G55" s="15"/>
      <c r="J55" s="15"/>
      <c r="K55" s="15"/>
      <c r="M55" s="284"/>
      <c r="AE55" s="292"/>
    </row>
    <row r="56" spans="1:38" ht="21" customHeight="1">
      <c r="D56" s="15"/>
      <c r="G56" s="15"/>
      <c r="J56" s="15"/>
      <c r="K56" s="15"/>
      <c r="M56" s="285" t="s">
        <v>319</v>
      </c>
      <c r="AE56" s="292"/>
    </row>
    <row r="57" spans="1:38" ht="21" customHeight="1">
      <c r="D57" s="15"/>
      <c r="G57" s="15"/>
      <c r="J57" s="15"/>
      <c r="K57" s="15"/>
      <c r="M57" s="284" t="s">
        <v>320</v>
      </c>
      <c r="AE57" s="292"/>
    </row>
    <row r="58" spans="1:38" ht="21" customHeight="1">
      <c r="D58" s="15"/>
      <c r="G58" s="15"/>
      <c r="J58" s="15"/>
      <c r="K58" s="15"/>
      <c r="M58" s="284" t="s">
        <v>318</v>
      </c>
      <c r="AE58" s="292"/>
    </row>
    <row r="59" spans="1:38" ht="21" customHeight="1">
      <c r="D59" s="15"/>
      <c r="G59" s="15"/>
      <c r="J59" s="15"/>
      <c r="K59" s="15"/>
      <c r="M59" s="284" t="s">
        <v>321</v>
      </c>
      <c r="AE59" s="292"/>
    </row>
    <row r="60" spans="1:38" ht="21" customHeight="1">
      <c r="D60" s="15"/>
      <c r="G60" s="15"/>
      <c r="J60" s="15"/>
      <c r="K60" s="15"/>
      <c r="M60" s="284"/>
      <c r="AE60" s="292"/>
    </row>
    <row r="61" spans="1:38" ht="21" customHeight="1">
      <c r="D61" s="15"/>
      <c r="G61" s="15"/>
      <c r="J61" s="15"/>
      <c r="K61" s="15"/>
      <c r="M61" s="284"/>
      <c r="AE61" s="292"/>
    </row>
    <row r="62" spans="1:38" ht="21" customHeight="1">
      <c r="D62" s="15"/>
      <c r="G62" s="15"/>
      <c r="J62" s="15"/>
      <c r="K62" s="15"/>
      <c r="M62" s="284"/>
      <c r="AE62" s="292"/>
    </row>
    <row r="63" spans="1:38" ht="21" customHeight="1">
      <c r="D63" s="15"/>
      <c r="G63" s="15"/>
      <c r="J63" s="15"/>
      <c r="K63" s="15"/>
      <c r="M63" s="284" t="s">
        <v>323</v>
      </c>
      <c r="AE63" s="292"/>
    </row>
    <row r="64" spans="1:38" ht="21" customHeight="1">
      <c r="D64" s="15"/>
      <c r="G64" s="15"/>
      <c r="J64" s="15"/>
      <c r="K64" s="15"/>
      <c r="M64" s="284" t="s">
        <v>322</v>
      </c>
      <c r="AE64" s="292"/>
    </row>
    <row r="65" spans="4:31" ht="21" customHeight="1">
      <c r="D65" s="15"/>
      <c r="G65" s="15"/>
      <c r="J65" s="15"/>
      <c r="K65" s="15"/>
      <c r="M65" s="284" t="s">
        <v>324</v>
      </c>
      <c r="AE65" s="292"/>
    </row>
    <row r="66" spans="4:31" ht="21" customHeight="1">
      <c r="D66" s="15"/>
      <c r="G66" s="15"/>
      <c r="J66" s="15"/>
      <c r="K66" s="15"/>
      <c r="M66" s="284" t="s">
        <v>325</v>
      </c>
      <c r="AE66" s="292"/>
    </row>
    <row r="67" spans="4:31" ht="21" customHeight="1">
      <c r="D67" s="15"/>
      <c r="G67" s="15"/>
      <c r="J67" s="15"/>
      <c r="K67" s="15"/>
      <c r="M67" s="284" t="s">
        <v>326</v>
      </c>
      <c r="V67" s="287" t="s">
        <v>215</v>
      </c>
      <c r="AE67" s="292"/>
    </row>
    <row r="68" spans="4:31" ht="21" customHeight="1">
      <c r="D68" s="15"/>
      <c r="G68" s="15"/>
      <c r="J68" s="15"/>
      <c r="K68" s="15"/>
      <c r="M68" s="284"/>
      <c r="AE68" s="292"/>
    </row>
    <row r="69" spans="4:31" ht="21" customHeight="1">
      <c r="D69" s="15"/>
      <c r="G69" s="15"/>
      <c r="J69" s="15"/>
      <c r="K69" s="15"/>
      <c r="M69" s="286" t="s">
        <v>339</v>
      </c>
      <c r="AE69" s="292"/>
    </row>
    <row r="70" spans="4:31" ht="21" customHeight="1">
      <c r="D70" s="15"/>
      <c r="G70" s="15"/>
      <c r="J70" s="15"/>
      <c r="K70" s="15"/>
      <c r="M70" s="284" t="s">
        <v>330</v>
      </c>
      <c r="AE70" s="292"/>
    </row>
    <row r="71" spans="4:31" ht="21" customHeight="1">
      <c r="D71" s="15"/>
      <c r="G71" s="15"/>
      <c r="J71" s="15"/>
      <c r="K71" s="15"/>
      <c r="M71" s="284"/>
      <c r="AE71" s="292"/>
    </row>
    <row r="72" spans="4:31" ht="21" customHeight="1">
      <c r="D72" s="15"/>
      <c r="G72" s="15"/>
      <c r="J72" s="15"/>
      <c r="K72" s="15"/>
      <c r="M72" s="284" t="s">
        <v>333</v>
      </c>
      <c r="AE72" s="292"/>
    </row>
    <row r="73" spans="4:31" ht="21" customHeight="1">
      <c r="D73" s="15"/>
      <c r="G73" s="15"/>
      <c r="J73" s="15"/>
      <c r="K73" s="15"/>
      <c r="M73" s="284"/>
      <c r="AE73" s="292"/>
    </row>
    <row r="74" spans="4:31" ht="21" customHeight="1">
      <c r="D74" s="15"/>
      <c r="G74" s="15"/>
      <c r="J74" s="15"/>
      <c r="K74" s="15"/>
      <c r="M74" s="284" t="s">
        <v>329</v>
      </c>
      <c r="AE74" s="292"/>
    </row>
    <row r="75" spans="4:31" ht="21" customHeight="1">
      <c r="D75" s="15"/>
      <c r="G75" s="15"/>
      <c r="J75" s="15"/>
      <c r="K75" s="15"/>
      <c r="M75" s="284" t="s">
        <v>340</v>
      </c>
      <c r="AE75" s="292"/>
    </row>
    <row r="76" spans="4:31" ht="21" customHeight="1">
      <c r="D76" s="15"/>
      <c r="G76" s="15"/>
      <c r="J76" s="15"/>
      <c r="K76" s="15"/>
      <c r="M76" s="284" t="s">
        <v>341</v>
      </c>
      <c r="AE76" s="292"/>
    </row>
    <row r="77" spans="4:31" ht="21" customHeight="1">
      <c r="D77" s="15"/>
      <c r="G77" s="15"/>
      <c r="J77" s="15"/>
      <c r="K77" s="15"/>
      <c r="M77" s="284" t="s">
        <v>349</v>
      </c>
      <c r="AE77" s="292"/>
    </row>
    <row r="78" spans="4:31" ht="21" customHeight="1">
      <c r="D78" s="15"/>
      <c r="G78" s="15"/>
      <c r="J78" s="15"/>
      <c r="K78" s="15"/>
      <c r="M78" s="284" t="s">
        <v>344</v>
      </c>
      <c r="AE78" s="292"/>
    </row>
    <row r="79" spans="4:31" ht="21" customHeight="1">
      <c r="D79" s="15"/>
      <c r="G79" s="15"/>
      <c r="J79" s="15"/>
      <c r="K79" s="15"/>
      <c r="M79" s="284" t="s">
        <v>345</v>
      </c>
      <c r="AE79" s="292"/>
    </row>
    <row r="80" spans="4:31" ht="21" customHeight="1">
      <c r="D80" s="15"/>
      <c r="G80" s="15"/>
      <c r="J80" s="15"/>
      <c r="K80" s="15"/>
      <c r="M80" s="284" t="s">
        <v>350</v>
      </c>
      <c r="AE80" s="292"/>
    </row>
    <row r="81" spans="4:38" ht="21" customHeight="1">
      <c r="D81" s="15"/>
      <c r="G81" s="15"/>
      <c r="J81" s="15"/>
      <c r="K81" s="15"/>
      <c r="M81" s="284" t="s">
        <v>351</v>
      </c>
      <c r="AE81" s="292"/>
    </row>
    <row r="82" spans="4:38" ht="21" customHeight="1">
      <c r="D82" s="15"/>
      <c r="G82" s="15"/>
      <c r="J82" s="15"/>
      <c r="K82" s="15"/>
      <c r="M82" s="284" t="s">
        <v>346</v>
      </c>
      <c r="AE82" s="292"/>
    </row>
    <row r="83" spans="4:38" ht="21" customHeight="1">
      <c r="D83" s="15"/>
      <c r="G83" s="15"/>
      <c r="J83" s="15"/>
      <c r="K83" s="15"/>
      <c r="M83" s="284"/>
      <c r="AE83" s="292"/>
    </row>
    <row r="84" spans="4:38" ht="21" customHeight="1">
      <c r="D84" s="15"/>
      <c r="G84" s="15"/>
      <c r="J84" s="15"/>
      <c r="K84" s="15"/>
      <c r="M84" s="284"/>
      <c r="AE84" s="292"/>
    </row>
    <row r="85" spans="4:38" ht="21" customHeight="1">
      <c r="D85" s="15"/>
      <c r="G85" s="15"/>
      <c r="J85" s="15"/>
      <c r="K85" s="15"/>
      <c r="M85" s="284"/>
      <c r="AE85" s="292"/>
    </row>
    <row r="86" spans="4:38" ht="21" customHeight="1">
      <c r="D86" s="15"/>
      <c r="G86" s="15"/>
      <c r="J86" s="15"/>
      <c r="K86" s="15"/>
      <c r="M86" s="284" t="s">
        <v>348</v>
      </c>
      <c r="AE86" s="292"/>
    </row>
    <row r="87" spans="4:38" ht="21" customHeight="1">
      <c r="D87" s="15"/>
      <c r="G87" s="15"/>
      <c r="J87" s="15"/>
      <c r="K87" s="15"/>
      <c r="M87" s="284" t="s">
        <v>347</v>
      </c>
      <c r="AE87" s="292"/>
    </row>
    <row r="88" spans="4:38" ht="21" customHeight="1">
      <c r="D88" s="15"/>
      <c r="G88" s="15"/>
      <c r="J88" s="15"/>
      <c r="K88" s="15"/>
      <c r="M88" s="284" t="s">
        <v>327</v>
      </c>
      <c r="AE88" s="292"/>
    </row>
    <row r="89" spans="4:38" ht="21" customHeight="1">
      <c r="D89" s="15"/>
      <c r="G89" s="15"/>
      <c r="J89" s="15"/>
      <c r="K89" s="15"/>
      <c r="M89" s="284" t="s">
        <v>328</v>
      </c>
      <c r="AE89" s="292"/>
    </row>
    <row r="90" spans="4:38" ht="21" customHeight="1">
      <c r="D90" s="15"/>
      <c r="G90" s="15"/>
      <c r="J90" s="15"/>
      <c r="K90" s="15"/>
      <c r="M90" s="284" t="s">
        <v>331</v>
      </c>
      <c r="AE90" s="292"/>
    </row>
    <row r="91" spans="4:38" ht="21" customHeight="1">
      <c r="D91" s="15"/>
      <c r="G91" s="15"/>
      <c r="J91" s="15"/>
      <c r="K91" s="15"/>
      <c r="M91" s="284" t="s">
        <v>332</v>
      </c>
      <c r="AE91" s="292"/>
    </row>
    <row r="92" spans="4:38" ht="21" customHeight="1">
      <c r="D92" s="15"/>
      <c r="G92" s="15"/>
      <c r="J92" s="15"/>
      <c r="K92" s="15"/>
      <c r="M92" s="284" t="s">
        <v>334</v>
      </c>
      <c r="AE92" s="292"/>
    </row>
    <row r="93" spans="4:38" ht="21" customHeight="1">
      <c r="D93" s="15"/>
      <c r="G93" s="15"/>
      <c r="J93" s="15"/>
      <c r="K93" s="15"/>
      <c r="M93" s="284" t="s">
        <v>335</v>
      </c>
      <c r="AE93" s="292"/>
      <c r="AL93" s="275"/>
    </row>
    <row r="94" spans="4:38" ht="21" customHeight="1">
      <c r="D94" s="15"/>
      <c r="G94" s="15"/>
      <c r="J94" s="15"/>
      <c r="K94" s="15"/>
      <c r="M94" s="284" t="s">
        <v>336</v>
      </c>
      <c r="AE94" s="292"/>
      <c r="AL94" s="275"/>
    </row>
    <row r="95" spans="4:38" ht="21" customHeight="1">
      <c r="D95" s="15"/>
      <c r="G95" s="15"/>
      <c r="J95" s="15"/>
      <c r="K95" s="15"/>
      <c r="M95" s="284" t="s">
        <v>337</v>
      </c>
      <c r="AE95" s="292"/>
      <c r="AL95" s="275"/>
    </row>
    <row r="96" spans="4:38" ht="21" customHeight="1">
      <c r="D96" s="15"/>
      <c r="G96" s="15"/>
      <c r="J96" s="15"/>
      <c r="K96" s="15"/>
      <c r="M96" s="284" t="s">
        <v>338</v>
      </c>
      <c r="AE96" s="292"/>
      <c r="AL96" s="275"/>
    </row>
    <row r="97" spans="4:38" ht="21" customHeight="1">
      <c r="D97" s="15"/>
      <c r="G97" s="15"/>
      <c r="J97" s="15"/>
      <c r="K97" s="15"/>
      <c r="M97" s="284" t="s">
        <v>342</v>
      </c>
      <c r="AE97" s="292"/>
      <c r="AL97" s="275"/>
    </row>
    <row r="98" spans="4:38" ht="21" customHeight="1">
      <c r="D98" s="15"/>
      <c r="G98" s="15"/>
      <c r="J98" s="15"/>
      <c r="K98" s="15"/>
      <c r="M98" s="284" t="s">
        <v>343</v>
      </c>
      <c r="AE98" s="292"/>
      <c r="AL98" s="275"/>
    </row>
    <row r="99" spans="4:38" ht="21" customHeight="1"/>
    <row r="100" spans="4:38" ht="21" customHeight="1"/>
  </sheetData>
  <autoFilter ref="A6:AK52">
    <sortState ref="A7:AK52">
      <sortCondition ref="A6:A52"/>
    </sortState>
  </autoFilter>
  <mergeCells count="5">
    <mergeCell ref="A5:D5"/>
    <mergeCell ref="E5:L5"/>
    <mergeCell ref="M5:U5"/>
    <mergeCell ref="V5:AD5"/>
    <mergeCell ref="AE5:AL5"/>
  </mergeCells>
  <conditionalFormatting sqref="U7:U52 L7:L52 AD7:AD52 AL7:AL52">
    <cfRule type="containsText" dxfId="19" priority="1" operator="containsText" text="oui">
      <formula>NOT(ISERROR(SEARCH("oui",L7)))</formula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A296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Y37" sqref="Y37"/>
    </sheetView>
  </sheetViews>
  <sheetFormatPr baseColWidth="10" defaultRowHeight="15"/>
  <cols>
    <col min="1" max="3" width="26.5703125" customWidth="1"/>
    <col min="4" max="4" width="12.85546875" customWidth="1"/>
    <col min="5" max="5" width="12.85546875" style="22" customWidth="1"/>
    <col min="6" max="6" width="12.85546875" style="17" customWidth="1"/>
    <col min="7" max="8" width="12.85546875" style="2" customWidth="1"/>
    <col min="9" max="9" width="12.85546875" style="26" customWidth="1"/>
    <col min="10" max="10" width="12.85546875" style="17" customWidth="1"/>
    <col min="11" max="11" width="12.85546875" style="22" customWidth="1"/>
    <col min="12" max="13" width="12.85546875" style="17" customWidth="1"/>
    <col min="14" max="14" width="12.85546875" style="51" customWidth="1"/>
    <col min="15" max="15" width="12.85546875" style="26" customWidth="1"/>
    <col min="16" max="18" width="12.85546875" style="17" customWidth="1"/>
    <col min="19" max="19" width="15.42578125" style="3" customWidth="1"/>
    <col min="20" max="20" width="19.28515625" style="3" customWidth="1"/>
    <col min="21" max="21" width="15.42578125" style="9" customWidth="1"/>
    <col min="22" max="22" width="20.140625" style="9" customWidth="1"/>
    <col min="23" max="24" width="18.85546875" style="2" customWidth="1"/>
    <col min="25" max="25" width="26.5703125" customWidth="1"/>
    <col min="26" max="26" width="15.85546875" style="2" customWidth="1"/>
    <col min="27" max="27" width="26.5703125" customWidth="1"/>
  </cols>
  <sheetData>
    <row r="2" spans="1:27">
      <c r="A2" s="4" t="s">
        <v>0</v>
      </c>
      <c r="B2" s="5" t="s">
        <v>1</v>
      </c>
      <c r="C2" s="2"/>
      <c r="D2" s="2"/>
      <c r="Y2" s="2"/>
      <c r="AA2" s="2"/>
    </row>
    <row r="3" spans="1:27" s="17" customFormat="1" ht="15.75" thickBot="1">
      <c r="A3" s="14"/>
      <c r="B3" s="15" t="s">
        <v>184</v>
      </c>
      <c r="E3" s="22"/>
      <c r="I3" s="26"/>
      <c r="K3" s="22"/>
      <c r="N3" s="51"/>
      <c r="O3" s="26"/>
      <c r="S3" s="18"/>
      <c r="T3" s="18"/>
      <c r="U3" s="9"/>
      <c r="V3" s="9"/>
    </row>
    <row r="4" spans="1:27" ht="15.75" thickBot="1">
      <c r="D4" s="295" t="s">
        <v>174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  <c r="X4" s="23">
        <f t="shared" ref="X4:X67" si="0">W4*V4*T4</f>
        <v>0</v>
      </c>
    </row>
    <row r="5" spans="1:27">
      <c r="A5" s="4" t="s">
        <v>2</v>
      </c>
      <c r="B5" s="5"/>
      <c r="C5" s="25"/>
      <c r="D5" s="298" t="s">
        <v>169</v>
      </c>
      <c r="E5" s="299"/>
      <c r="F5" s="299"/>
      <c r="G5" s="299"/>
      <c r="H5" s="299"/>
      <c r="I5" s="300"/>
      <c r="J5" s="48" t="s">
        <v>178</v>
      </c>
      <c r="K5" s="49"/>
      <c r="L5" s="49"/>
      <c r="M5" s="49"/>
      <c r="N5" s="52"/>
      <c r="O5" s="48" t="s">
        <v>170</v>
      </c>
      <c r="P5" s="49"/>
      <c r="Q5" s="49"/>
      <c r="R5" s="50"/>
      <c r="S5" s="42"/>
      <c r="T5" s="6"/>
      <c r="U5" s="10"/>
      <c r="V5" s="10"/>
      <c r="W5" s="5"/>
      <c r="X5" s="23">
        <f t="shared" si="0"/>
        <v>0</v>
      </c>
      <c r="Y5" s="5"/>
      <c r="Z5" s="5"/>
      <c r="AA5" s="5"/>
    </row>
    <row r="6" spans="1:27" s="8" customFormat="1" ht="45">
      <c r="A6" s="1" t="s">
        <v>3</v>
      </c>
      <c r="B6" s="1" t="s">
        <v>4</v>
      </c>
      <c r="C6" s="27" t="s">
        <v>5</v>
      </c>
      <c r="D6" s="30" t="s">
        <v>6</v>
      </c>
      <c r="E6" s="38" t="s">
        <v>173</v>
      </c>
      <c r="F6" s="7" t="s">
        <v>171</v>
      </c>
      <c r="G6" s="7" t="s">
        <v>172</v>
      </c>
      <c r="H6" s="7" t="s">
        <v>160</v>
      </c>
      <c r="I6" s="31" t="s">
        <v>162</v>
      </c>
      <c r="J6" s="30" t="s">
        <v>6</v>
      </c>
      <c r="K6" s="38" t="s">
        <v>173</v>
      </c>
      <c r="L6" s="7" t="s">
        <v>171</v>
      </c>
      <c r="M6" s="7" t="s">
        <v>160</v>
      </c>
      <c r="N6" s="53" t="s">
        <v>162</v>
      </c>
      <c r="O6" s="43" t="s">
        <v>173</v>
      </c>
      <c r="P6" s="28" t="s">
        <v>161</v>
      </c>
      <c r="Q6" s="7" t="s">
        <v>160</v>
      </c>
      <c r="R6" s="44" t="s">
        <v>162</v>
      </c>
      <c r="S6" s="38" t="s">
        <v>7</v>
      </c>
      <c r="T6" s="11" t="s">
        <v>166</v>
      </c>
      <c r="U6" s="12" t="s">
        <v>167</v>
      </c>
      <c r="V6" s="12" t="s">
        <v>168</v>
      </c>
      <c r="W6" s="7" t="s">
        <v>159</v>
      </c>
      <c r="X6" s="23" t="e">
        <f t="shared" si="0"/>
        <v>#VALUE!</v>
      </c>
      <c r="Y6" s="7" t="s">
        <v>8</v>
      </c>
      <c r="Z6" s="7" t="s">
        <v>159</v>
      </c>
      <c r="AA6" s="7" t="s">
        <v>9</v>
      </c>
    </row>
    <row r="7" spans="1:27">
      <c r="A7" s="16" t="s">
        <v>10</v>
      </c>
      <c r="B7" s="19" t="s">
        <v>11</v>
      </c>
      <c r="C7" s="25" t="s">
        <v>12</v>
      </c>
      <c r="D7" s="34">
        <v>259</v>
      </c>
      <c r="E7" s="39"/>
      <c r="F7" s="23">
        <v>0</v>
      </c>
      <c r="G7" s="23">
        <v>0</v>
      </c>
      <c r="H7" s="23">
        <v>0</v>
      </c>
      <c r="I7" s="35"/>
      <c r="J7" s="34">
        <v>259</v>
      </c>
      <c r="K7" s="39"/>
      <c r="L7" s="23">
        <v>0</v>
      </c>
      <c r="M7" s="23">
        <v>0</v>
      </c>
      <c r="N7" s="54">
        <f t="shared" ref="N7:N70" si="1">L7*M7</f>
        <v>0</v>
      </c>
      <c r="O7" s="45"/>
      <c r="P7" s="24"/>
      <c r="Q7" s="23"/>
      <c r="R7" s="35">
        <f>Q7*P7</f>
        <v>0</v>
      </c>
      <c r="S7" s="21"/>
      <c r="T7" s="13"/>
      <c r="U7" s="10" t="e">
        <f>(S7/T7)</f>
        <v>#DIV/0!</v>
      </c>
      <c r="V7" s="10" t="e">
        <f t="shared" ref="V7:V63" si="2">ROUNDUP(U7,0)</f>
        <v>#DIV/0!</v>
      </c>
      <c r="W7" s="20"/>
      <c r="X7" s="23" t="e">
        <f t="shared" si="0"/>
        <v>#DIV/0!</v>
      </c>
      <c r="Y7" s="24"/>
      <c r="Z7" s="20"/>
      <c r="AA7" s="20">
        <v>259</v>
      </c>
    </row>
    <row r="8" spans="1:27" ht="15.75" thickBot="1">
      <c r="A8" s="16" t="s">
        <v>13</v>
      </c>
      <c r="B8" s="19" t="s">
        <v>14</v>
      </c>
      <c r="C8" s="25" t="s">
        <v>15</v>
      </c>
      <c r="D8" s="34"/>
      <c r="E8" s="39"/>
      <c r="F8" s="23"/>
      <c r="G8" s="23"/>
      <c r="H8" s="23"/>
      <c r="I8" s="35"/>
      <c r="J8" s="34"/>
      <c r="K8" s="39"/>
      <c r="L8" s="23"/>
      <c r="M8" s="23"/>
      <c r="N8" s="54">
        <f t="shared" si="1"/>
        <v>0</v>
      </c>
      <c r="O8" s="45"/>
      <c r="P8" s="24"/>
      <c r="Q8" s="23"/>
      <c r="R8" s="47">
        <f t="shared" ref="R8:R71" si="3">Q8*P8</f>
        <v>0</v>
      </c>
      <c r="S8" s="21">
        <v>217</v>
      </c>
      <c r="T8" s="13">
        <v>120</v>
      </c>
      <c r="U8" s="10">
        <f t="shared" ref="U8:U64" si="4">S8/T8</f>
        <v>1.8083333333333333</v>
      </c>
      <c r="V8" s="10">
        <f>ROUNDUP(U8,0)</f>
        <v>2</v>
      </c>
      <c r="W8" s="20"/>
      <c r="X8" s="23">
        <f t="shared" si="0"/>
        <v>0</v>
      </c>
      <c r="Y8" s="24"/>
      <c r="Z8" s="20"/>
      <c r="AA8" s="20">
        <v>217</v>
      </c>
    </row>
    <row r="9" spans="1:27" ht="15.75" thickBot="1">
      <c r="A9" s="16" t="s">
        <v>13</v>
      </c>
      <c r="B9" s="19" t="s">
        <v>14</v>
      </c>
      <c r="C9" s="25" t="s">
        <v>16</v>
      </c>
      <c r="D9" s="34"/>
      <c r="E9" s="39"/>
      <c r="F9" s="23"/>
      <c r="G9" s="23"/>
      <c r="H9" s="23"/>
      <c r="I9" s="35"/>
      <c r="J9" s="34"/>
      <c r="K9" s="39"/>
      <c r="L9" s="23"/>
      <c r="M9" s="23"/>
      <c r="N9" s="54">
        <f t="shared" si="1"/>
        <v>0</v>
      </c>
      <c r="O9" s="45"/>
      <c r="P9" s="24"/>
      <c r="Q9" s="23"/>
      <c r="R9" s="47">
        <f t="shared" si="3"/>
        <v>0</v>
      </c>
      <c r="S9" s="21">
        <v>69</v>
      </c>
      <c r="T9" s="13"/>
      <c r="U9" s="10" t="e">
        <f t="shared" si="4"/>
        <v>#DIV/0!</v>
      </c>
      <c r="V9" s="10" t="e">
        <f t="shared" si="2"/>
        <v>#DIV/0!</v>
      </c>
      <c r="W9" s="20"/>
      <c r="X9" s="23" t="e">
        <f t="shared" si="0"/>
        <v>#DIV/0!</v>
      </c>
      <c r="Y9" s="24"/>
      <c r="Z9" s="20"/>
      <c r="AA9" s="20">
        <v>69</v>
      </c>
    </row>
    <row r="10" spans="1:27" ht="15.75" thickBot="1">
      <c r="A10" s="16" t="s">
        <v>17</v>
      </c>
      <c r="B10" s="19" t="s">
        <v>11</v>
      </c>
      <c r="C10" s="25" t="s">
        <v>18</v>
      </c>
      <c r="D10" s="34"/>
      <c r="E10" s="39"/>
      <c r="F10" s="23"/>
      <c r="G10" s="23"/>
      <c r="H10" s="23"/>
      <c r="I10" s="35"/>
      <c r="J10" s="34"/>
      <c r="K10" s="39"/>
      <c r="L10" s="23"/>
      <c r="M10" s="23"/>
      <c r="N10" s="54">
        <f t="shared" si="1"/>
        <v>0</v>
      </c>
      <c r="O10" s="45"/>
      <c r="P10" s="24"/>
      <c r="Q10" s="23"/>
      <c r="R10" s="47">
        <f t="shared" si="3"/>
        <v>0</v>
      </c>
      <c r="S10" s="21">
        <v>208</v>
      </c>
      <c r="T10" s="13"/>
      <c r="U10" s="10" t="e">
        <f t="shared" si="4"/>
        <v>#DIV/0!</v>
      </c>
      <c r="V10" s="10" t="e">
        <f t="shared" si="2"/>
        <v>#DIV/0!</v>
      </c>
      <c r="W10" s="20"/>
      <c r="X10" s="23" t="e">
        <f t="shared" si="0"/>
        <v>#DIV/0!</v>
      </c>
      <c r="Y10" s="24"/>
      <c r="Z10" s="20"/>
      <c r="AA10" s="20">
        <v>208</v>
      </c>
    </row>
    <row r="11" spans="1:27" ht="15.75" thickBot="1">
      <c r="A11" s="16" t="s">
        <v>17</v>
      </c>
      <c r="B11" s="19" t="s">
        <v>11</v>
      </c>
      <c r="C11" s="25" t="s">
        <v>19</v>
      </c>
      <c r="D11" s="34"/>
      <c r="E11" s="39"/>
      <c r="F11" s="23"/>
      <c r="G11" s="23"/>
      <c r="H11" s="23"/>
      <c r="I11" s="35"/>
      <c r="J11" s="34"/>
      <c r="K11" s="39"/>
      <c r="L11" s="23"/>
      <c r="M11" s="23"/>
      <c r="N11" s="54">
        <f t="shared" si="1"/>
        <v>0</v>
      </c>
      <c r="O11" s="45"/>
      <c r="P11" s="24"/>
      <c r="Q11" s="23"/>
      <c r="R11" s="47">
        <f t="shared" si="3"/>
        <v>0</v>
      </c>
      <c r="S11" s="21">
        <v>249</v>
      </c>
      <c r="T11" s="13"/>
      <c r="U11" s="10" t="e">
        <f t="shared" si="4"/>
        <v>#DIV/0!</v>
      </c>
      <c r="V11" s="10" t="e">
        <f t="shared" si="2"/>
        <v>#DIV/0!</v>
      </c>
      <c r="W11" s="20"/>
      <c r="X11" s="23" t="e">
        <f t="shared" si="0"/>
        <v>#DIV/0!</v>
      </c>
      <c r="Y11" s="24"/>
      <c r="Z11" s="20"/>
      <c r="AA11" s="20">
        <v>249</v>
      </c>
    </row>
    <row r="12" spans="1:27" ht="15.75" thickBot="1">
      <c r="A12" s="16" t="s">
        <v>17</v>
      </c>
      <c r="B12" s="19" t="s">
        <v>11</v>
      </c>
      <c r="C12" s="25" t="s">
        <v>20</v>
      </c>
      <c r="D12" s="34"/>
      <c r="E12" s="39"/>
      <c r="F12" s="23"/>
      <c r="G12" s="23"/>
      <c r="H12" s="23"/>
      <c r="I12" s="35"/>
      <c r="J12" s="34"/>
      <c r="K12" s="39"/>
      <c r="L12" s="23"/>
      <c r="M12" s="23"/>
      <c r="N12" s="54">
        <f t="shared" si="1"/>
        <v>0</v>
      </c>
      <c r="O12" s="45"/>
      <c r="P12" s="24"/>
      <c r="Q12" s="23"/>
      <c r="R12" s="47">
        <f t="shared" si="3"/>
        <v>0</v>
      </c>
      <c r="S12" s="21">
        <v>503</v>
      </c>
      <c r="T12" s="13"/>
      <c r="U12" s="10" t="e">
        <f t="shared" si="4"/>
        <v>#DIV/0!</v>
      </c>
      <c r="V12" s="10" t="e">
        <f t="shared" si="2"/>
        <v>#DIV/0!</v>
      </c>
      <c r="W12" s="20"/>
      <c r="X12" s="23" t="e">
        <f t="shared" si="0"/>
        <v>#DIV/0!</v>
      </c>
      <c r="Y12" s="24"/>
      <c r="Z12" s="20"/>
      <c r="AA12" s="20">
        <v>503</v>
      </c>
    </row>
    <row r="13" spans="1:27" ht="15.75" thickBot="1">
      <c r="A13" s="16" t="s">
        <v>17</v>
      </c>
      <c r="B13" s="19" t="s">
        <v>11</v>
      </c>
      <c r="C13" s="25" t="s">
        <v>21</v>
      </c>
      <c r="D13" s="34"/>
      <c r="E13" s="39"/>
      <c r="F13" s="23"/>
      <c r="G13" s="23"/>
      <c r="H13" s="23"/>
      <c r="I13" s="35"/>
      <c r="J13" s="34"/>
      <c r="K13" s="39"/>
      <c r="L13" s="23"/>
      <c r="M13" s="23"/>
      <c r="N13" s="54">
        <f t="shared" si="1"/>
        <v>0</v>
      </c>
      <c r="O13" s="45"/>
      <c r="P13" s="24"/>
      <c r="Q13" s="23"/>
      <c r="R13" s="47">
        <f t="shared" si="3"/>
        <v>0</v>
      </c>
      <c r="S13" s="21">
        <v>473</v>
      </c>
      <c r="T13" s="13"/>
      <c r="U13" s="10" t="e">
        <f t="shared" si="4"/>
        <v>#DIV/0!</v>
      </c>
      <c r="V13" s="10" t="e">
        <f t="shared" si="2"/>
        <v>#DIV/0!</v>
      </c>
      <c r="W13" s="20"/>
      <c r="X13" s="23" t="e">
        <f t="shared" si="0"/>
        <v>#DIV/0!</v>
      </c>
      <c r="Y13" s="24"/>
      <c r="Z13" s="20"/>
      <c r="AA13" s="20">
        <v>473</v>
      </c>
    </row>
    <row r="14" spans="1:27" ht="15.75" thickBot="1">
      <c r="A14" s="16" t="s">
        <v>17</v>
      </c>
      <c r="B14" s="19" t="s">
        <v>11</v>
      </c>
      <c r="C14" s="25" t="s">
        <v>22</v>
      </c>
      <c r="D14" s="34"/>
      <c r="E14" s="39"/>
      <c r="F14" s="23"/>
      <c r="G14" s="23"/>
      <c r="H14" s="23"/>
      <c r="I14" s="35"/>
      <c r="J14" s="34"/>
      <c r="K14" s="39"/>
      <c r="L14" s="23"/>
      <c r="M14" s="23"/>
      <c r="N14" s="54">
        <f t="shared" si="1"/>
        <v>0</v>
      </c>
      <c r="O14" s="45"/>
      <c r="P14" s="24"/>
      <c r="Q14" s="23"/>
      <c r="R14" s="47">
        <f t="shared" si="3"/>
        <v>0</v>
      </c>
      <c r="S14" s="21">
        <v>100</v>
      </c>
      <c r="T14" s="13"/>
      <c r="U14" s="10" t="e">
        <f t="shared" si="4"/>
        <v>#DIV/0!</v>
      </c>
      <c r="V14" s="10" t="e">
        <f t="shared" si="2"/>
        <v>#DIV/0!</v>
      </c>
      <c r="W14" s="20"/>
      <c r="X14" s="23" t="e">
        <f t="shared" si="0"/>
        <v>#DIV/0!</v>
      </c>
      <c r="Y14" s="24"/>
      <c r="Z14" s="20"/>
      <c r="AA14" s="20">
        <v>100</v>
      </c>
    </row>
    <row r="15" spans="1:27" ht="15.75" thickBot="1">
      <c r="A15" s="16" t="s">
        <v>17</v>
      </c>
      <c r="B15" s="19" t="s">
        <v>23</v>
      </c>
      <c r="C15" s="25" t="s">
        <v>24</v>
      </c>
      <c r="D15" s="34"/>
      <c r="E15" s="39"/>
      <c r="F15" s="23"/>
      <c r="G15" s="23"/>
      <c r="H15" s="23"/>
      <c r="I15" s="35"/>
      <c r="J15" s="34"/>
      <c r="K15" s="39"/>
      <c r="L15" s="23"/>
      <c r="M15" s="23"/>
      <c r="N15" s="54">
        <f t="shared" si="1"/>
        <v>0</v>
      </c>
      <c r="O15" s="45"/>
      <c r="P15" s="24"/>
      <c r="Q15" s="23"/>
      <c r="R15" s="47">
        <f t="shared" si="3"/>
        <v>0</v>
      </c>
      <c r="S15" s="21">
        <v>324</v>
      </c>
      <c r="T15" s="13"/>
      <c r="U15" s="10" t="e">
        <f t="shared" si="4"/>
        <v>#DIV/0!</v>
      </c>
      <c r="V15" s="10" t="e">
        <f t="shared" si="2"/>
        <v>#DIV/0!</v>
      </c>
      <c r="W15" s="20"/>
      <c r="X15" s="23" t="e">
        <f t="shared" si="0"/>
        <v>#DIV/0!</v>
      </c>
      <c r="Y15" s="24"/>
      <c r="Z15" s="20"/>
      <c r="AA15" s="20">
        <v>324</v>
      </c>
    </row>
    <row r="16" spans="1:27" ht="15.75" thickBot="1">
      <c r="A16" s="16" t="s">
        <v>17</v>
      </c>
      <c r="B16" s="19" t="s">
        <v>23</v>
      </c>
      <c r="C16" s="25" t="s">
        <v>25</v>
      </c>
      <c r="D16" s="34"/>
      <c r="E16" s="39"/>
      <c r="F16" s="23"/>
      <c r="G16" s="23"/>
      <c r="H16" s="23"/>
      <c r="I16" s="35"/>
      <c r="J16" s="34"/>
      <c r="K16" s="39"/>
      <c r="L16" s="23"/>
      <c r="M16" s="23"/>
      <c r="N16" s="54">
        <f t="shared" si="1"/>
        <v>0</v>
      </c>
      <c r="O16" s="45"/>
      <c r="P16" s="24"/>
      <c r="Q16" s="23"/>
      <c r="R16" s="47">
        <f t="shared" si="3"/>
        <v>0</v>
      </c>
      <c r="S16" s="21">
        <v>171</v>
      </c>
      <c r="T16" s="13"/>
      <c r="U16" s="10" t="e">
        <f t="shared" si="4"/>
        <v>#DIV/0!</v>
      </c>
      <c r="V16" s="10" t="e">
        <f t="shared" si="2"/>
        <v>#DIV/0!</v>
      </c>
      <c r="W16" s="20"/>
      <c r="X16" s="23" t="e">
        <f t="shared" si="0"/>
        <v>#DIV/0!</v>
      </c>
      <c r="Y16" s="24"/>
      <c r="Z16" s="20"/>
      <c r="AA16" s="20">
        <v>171</v>
      </c>
    </row>
    <row r="17" spans="1:27" ht="15.75" thickBot="1">
      <c r="A17" s="16" t="s">
        <v>17</v>
      </c>
      <c r="B17" s="19" t="s">
        <v>23</v>
      </c>
      <c r="C17" s="25" t="s">
        <v>26</v>
      </c>
      <c r="D17" s="34"/>
      <c r="E17" s="39"/>
      <c r="F17" s="23"/>
      <c r="G17" s="23"/>
      <c r="H17" s="23"/>
      <c r="I17" s="35"/>
      <c r="J17" s="34"/>
      <c r="K17" s="39"/>
      <c r="L17" s="23"/>
      <c r="M17" s="23"/>
      <c r="N17" s="54">
        <f t="shared" si="1"/>
        <v>0</v>
      </c>
      <c r="O17" s="45"/>
      <c r="P17" s="24"/>
      <c r="Q17" s="23"/>
      <c r="R17" s="47">
        <f t="shared" si="3"/>
        <v>0</v>
      </c>
      <c r="S17" s="21">
        <v>190</v>
      </c>
      <c r="T17" s="13"/>
      <c r="U17" s="10" t="e">
        <f t="shared" si="4"/>
        <v>#DIV/0!</v>
      </c>
      <c r="V17" s="10" t="e">
        <f t="shared" si="2"/>
        <v>#DIV/0!</v>
      </c>
      <c r="W17" s="20"/>
      <c r="X17" s="23" t="e">
        <f t="shared" si="0"/>
        <v>#DIV/0!</v>
      </c>
      <c r="Y17" s="24"/>
      <c r="Z17" s="20"/>
      <c r="AA17" s="20">
        <v>190</v>
      </c>
    </row>
    <row r="18" spans="1:27" ht="15.75" thickBot="1">
      <c r="A18" s="16" t="s">
        <v>17</v>
      </c>
      <c r="B18" s="19" t="s">
        <v>23</v>
      </c>
      <c r="C18" s="25" t="s">
        <v>27</v>
      </c>
      <c r="D18" s="34"/>
      <c r="E18" s="39"/>
      <c r="F18" s="23"/>
      <c r="G18" s="23"/>
      <c r="H18" s="23"/>
      <c r="I18" s="35"/>
      <c r="J18" s="34"/>
      <c r="K18" s="39"/>
      <c r="L18" s="23"/>
      <c r="M18" s="23"/>
      <c r="N18" s="54">
        <f t="shared" si="1"/>
        <v>0</v>
      </c>
      <c r="O18" s="45"/>
      <c r="P18" s="24"/>
      <c r="Q18" s="23"/>
      <c r="R18" s="47">
        <f t="shared" si="3"/>
        <v>0</v>
      </c>
      <c r="S18" s="21">
        <v>32</v>
      </c>
      <c r="T18" s="13"/>
      <c r="U18" s="10" t="e">
        <f t="shared" si="4"/>
        <v>#DIV/0!</v>
      </c>
      <c r="V18" s="10" t="e">
        <f t="shared" si="2"/>
        <v>#DIV/0!</v>
      </c>
      <c r="W18" s="20"/>
      <c r="X18" s="23" t="e">
        <f t="shared" si="0"/>
        <v>#DIV/0!</v>
      </c>
      <c r="Y18" s="24"/>
      <c r="Z18" s="20"/>
      <c r="AA18" s="20">
        <v>32</v>
      </c>
    </row>
    <row r="19" spans="1:27" ht="15.75" thickBot="1">
      <c r="A19" s="16" t="s">
        <v>17</v>
      </c>
      <c r="B19" s="19" t="s">
        <v>23</v>
      </c>
      <c r="C19" s="25" t="s">
        <v>28</v>
      </c>
      <c r="D19" s="34"/>
      <c r="E19" s="39"/>
      <c r="F19" s="23"/>
      <c r="G19" s="23"/>
      <c r="H19" s="23"/>
      <c r="I19" s="35"/>
      <c r="J19" s="34"/>
      <c r="K19" s="39"/>
      <c r="L19" s="23"/>
      <c r="M19" s="23"/>
      <c r="N19" s="54">
        <f t="shared" si="1"/>
        <v>0</v>
      </c>
      <c r="O19" s="45"/>
      <c r="P19" s="24"/>
      <c r="Q19" s="23"/>
      <c r="R19" s="47">
        <f t="shared" si="3"/>
        <v>0</v>
      </c>
      <c r="S19" s="21">
        <v>195</v>
      </c>
      <c r="T19" s="13"/>
      <c r="U19" s="10" t="e">
        <f t="shared" si="4"/>
        <v>#DIV/0!</v>
      </c>
      <c r="V19" s="10" t="e">
        <f t="shared" si="2"/>
        <v>#DIV/0!</v>
      </c>
      <c r="W19" s="20"/>
      <c r="X19" s="23" t="e">
        <f t="shared" si="0"/>
        <v>#DIV/0!</v>
      </c>
      <c r="Y19" s="24"/>
      <c r="Z19" s="20"/>
      <c r="AA19" s="20">
        <v>195</v>
      </c>
    </row>
    <row r="20" spans="1:27" ht="15.75" thickBot="1">
      <c r="A20" s="16" t="s">
        <v>17</v>
      </c>
      <c r="B20" s="19" t="s">
        <v>23</v>
      </c>
      <c r="C20" s="25" t="s">
        <v>29</v>
      </c>
      <c r="D20" s="34"/>
      <c r="E20" s="39"/>
      <c r="F20" s="23"/>
      <c r="G20" s="23"/>
      <c r="H20" s="23"/>
      <c r="I20" s="35"/>
      <c r="J20" s="34"/>
      <c r="K20" s="39"/>
      <c r="L20" s="23"/>
      <c r="M20" s="23"/>
      <c r="N20" s="54">
        <f t="shared" si="1"/>
        <v>0</v>
      </c>
      <c r="O20" s="45"/>
      <c r="P20" s="24"/>
      <c r="Q20" s="23"/>
      <c r="R20" s="47">
        <f t="shared" si="3"/>
        <v>0</v>
      </c>
      <c r="S20" s="21">
        <v>196</v>
      </c>
      <c r="T20" s="13"/>
      <c r="U20" s="10" t="e">
        <f t="shared" si="4"/>
        <v>#DIV/0!</v>
      </c>
      <c r="V20" s="10" t="e">
        <f t="shared" si="2"/>
        <v>#DIV/0!</v>
      </c>
      <c r="W20" s="20"/>
      <c r="X20" s="23" t="e">
        <f t="shared" si="0"/>
        <v>#DIV/0!</v>
      </c>
      <c r="Y20" s="24"/>
      <c r="Z20" s="20"/>
      <c r="AA20" s="20">
        <v>196</v>
      </c>
    </row>
    <row r="21" spans="1:27" ht="15.75" thickBot="1">
      <c r="A21" s="16" t="s">
        <v>17</v>
      </c>
      <c r="B21" s="19" t="s">
        <v>23</v>
      </c>
      <c r="C21" s="25" t="s">
        <v>30</v>
      </c>
      <c r="D21" s="34"/>
      <c r="E21" s="39"/>
      <c r="F21" s="23"/>
      <c r="G21" s="23"/>
      <c r="H21" s="23"/>
      <c r="I21" s="35"/>
      <c r="J21" s="34"/>
      <c r="K21" s="39"/>
      <c r="L21" s="23"/>
      <c r="M21" s="23"/>
      <c r="N21" s="54">
        <f t="shared" si="1"/>
        <v>0</v>
      </c>
      <c r="O21" s="45"/>
      <c r="P21" s="24"/>
      <c r="Q21" s="23"/>
      <c r="R21" s="47">
        <f t="shared" si="3"/>
        <v>0</v>
      </c>
      <c r="S21" s="21">
        <v>1032</v>
      </c>
      <c r="T21" s="13"/>
      <c r="U21" s="10" t="e">
        <f t="shared" si="4"/>
        <v>#DIV/0!</v>
      </c>
      <c r="V21" s="10" t="e">
        <f t="shared" si="2"/>
        <v>#DIV/0!</v>
      </c>
      <c r="W21" s="20"/>
      <c r="X21" s="23" t="e">
        <f t="shared" si="0"/>
        <v>#DIV/0!</v>
      </c>
      <c r="Y21" s="24"/>
      <c r="Z21" s="20"/>
      <c r="AA21" s="20">
        <v>1032</v>
      </c>
    </row>
    <row r="22" spans="1:27" ht="15.75" thickBot="1">
      <c r="A22" s="16" t="s">
        <v>17</v>
      </c>
      <c r="B22" s="19" t="s">
        <v>23</v>
      </c>
      <c r="C22" s="25" t="s">
        <v>31</v>
      </c>
      <c r="D22" s="34"/>
      <c r="E22" s="39"/>
      <c r="F22" s="23"/>
      <c r="G22" s="23"/>
      <c r="H22" s="23"/>
      <c r="I22" s="35"/>
      <c r="J22" s="34"/>
      <c r="K22" s="39"/>
      <c r="L22" s="23"/>
      <c r="M22" s="23"/>
      <c r="N22" s="54">
        <f t="shared" si="1"/>
        <v>0</v>
      </c>
      <c r="O22" s="45"/>
      <c r="P22" s="24"/>
      <c r="Q22" s="23"/>
      <c r="R22" s="47">
        <f t="shared" si="3"/>
        <v>0</v>
      </c>
      <c r="S22" s="21">
        <v>76</v>
      </c>
      <c r="T22" s="13"/>
      <c r="U22" s="10" t="e">
        <f t="shared" si="4"/>
        <v>#DIV/0!</v>
      </c>
      <c r="V22" s="10" t="e">
        <f t="shared" si="2"/>
        <v>#DIV/0!</v>
      </c>
      <c r="W22" s="20"/>
      <c r="X22" s="23" t="e">
        <f t="shared" si="0"/>
        <v>#DIV/0!</v>
      </c>
      <c r="Y22" s="24"/>
      <c r="Z22" s="20"/>
      <c r="AA22" s="20">
        <v>76</v>
      </c>
    </row>
    <row r="23" spans="1:27" ht="15.75" thickBot="1">
      <c r="A23" s="16" t="s">
        <v>17</v>
      </c>
      <c r="B23" s="19" t="s">
        <v>23</v>
      </c>
      <c r="C23" s="25" t="s">
        <v>32</v>
      </c>
      <c r="D23" s="34"/>
      <c r="E23" s="39"/>
      <c r="F23" s="23"/>
      <c r="G23" s="23"/>
      <c r="H23" s="23"/>
      <c r="I23" s="35"/>
      <c r="J23" s="34"/>
      <c r="K23" s="39"/>
      <c r="L23" s="23"/>
      <c r="M23" s="23"/>
      <c r="N23" s="54">
        <f t="shared" si="1"/>
        <v>0</v>
      </c>
      <c r="O23" s="45"/>
      <c r="P23" s="24"/>
      <c r="Q23" s="23"/>
      <c r="R23" s="47">
        <f t="shared" si="3"/>
        <v>0</v>
      </c>
      <c r="S23" s="21">
        <v>62</v>
      </c>
      <c r="T23" s="13"/>
      <c r="U23" s="10" t="e">
        <f t="shared" si="4"/>
        <v>#DIV/0!</v>
      </c>
      <c r="V23" s="10" t="e">
        <f t="shared" si="2"/>
        <v>#DIV/0!</v>
      </c>
      <c r="W23" s="20"/>
      <c r="X23" s="23" t="e">
        <f t="shared" si="0"/>
        <v>#DIV/0!</v>
      </c>
      <c r="Y23" s="24"/>
      <c r="Z23" s="20"/>
      <c r="AA23" s="20">
        <v>62</v>
      </c>
    </row>
    <row r="24" spans="1:27" ht="15.75" thickBot="1">
      <c r="A24" s="16" t="s">
        <v>17</v>
      </c>
      <c r="B24" s="19" t="s">
        <v>23</v>
      </c>
      <c r="C24" s="25" t="s">
        <v>33</v>
      </c>
      <c r="D24" s="34"/>
      <c r="E24" s="39"/>
      <c r="F24" s="23"/>
      <c r="G24" s="23"/>
      <c r="H24" s="23"/>
      <c r="I24" s="35"/>
      <c r="J24" s="34"/>
      <c r="K24" s="39"/>
      <c r="L24" s="23"/>
      <c r="M24" s="23"/>
      <c r="N24" s="54">
        <f t="shared" si="1"/>
        <v>0</v>
      </c>
      <c r="O24" s="45"/>
      <c r="P24" s="24"/>
      <c r="Q24" s="23"/>
      <c r="R24" s="47">
        <f t="shared" si="3"/>
        <v>0</v>
      </c>
      <c r="S24" s="21">
        <v>104</v>
      </c>
      <c r="T24" s="13"/>
      <c r="U24" s="10" t="e">
        <f t="shared" si="4"/>
        <v>#DIV/0!</v>
      </c>
      <c r="V24" s="10" t="e">
        <f t="shared" si="2"/>
        <v>#DIV/0!</v>
      </c>
      <c r="W24" s="20"/>
      <c r="X24" s="23" t="e">
        <f t="shared" si="0"/>
        <v>#DIV/0!</v>
      </c>
      <c r="Y24" s="24"/>
      <c r="Z24" s="20"/>
      <c r="AA24" s="20">
        <v>104</v>
      </c>
    </row>
    <row r="25" spans="1:27" ht="15.75" thickBot="1">
      <c r="A25" s="16" t="s">
        <v>34</v>
      </c>
      <c r="B25" s="19" t="s">
        <v>35</v>
      </c>
      <c r="C25" s="25" t="s">
        <v>36</v>
      </c>
      <c r="D25" s="34"/>
      <c r="E25" s="39"/>
      <c r="F25" s="23"/>
      <c r="G25" s="23"/>
      <c r="H25" s="23"/>
      <c r="I25" s="35"/>
      <c r="J25" s="34"/>
      <c r="K25" s="39"/>
      <c r="L25" s="23"/>
      <c r="M25" s="23"/>
      <c r="N25" s="54">
        <f t="shared" si="1"/>
        <v>0</v>
      </c>
      <c r="O25" s="45"/>
      <c r="P25" s="24"/>
      <c r="Q25" s="23"/>
      <c r="R25" s="47">
        <f t="shared" si="3"/>
        <v>0</v>
      </c>
      <c r="S25" s="21">
        <v>707</v>
      </c>
      <c r="T25" s="13"/>
      <c r="U25" s="10" t="e">
        <f t="shared" si="4"/>
        <v>#DIV/0!</v>
      </c>
      <c r="V25" s="10" t="e">
        <f t="shared" si="2"/>
        <v>#DIV/0!</v>
      </c>
      <c r="W25" s="20"/>
      <c r="X25" s="23" t="e">
        <f t="shared" si="0"/>
        <v>#DIV/0!</v>
      </c>
      <c r="Y25" s="24"/>
      <c r="Z25" s="20"/>
      <c r="AA25" s="20">
        <v>707</v>
      </c>
    </row>
    <row r="26" spans="1:27" ht="15.75" thickBot="1">
      <c r="A26" s="16" t="s">
        <v>34</v>
      </c>
      <c r="B26" s="19" t="s">
        <v>35</v>
      </c>
      <c r="C26" s="25" t="s">
        <v>37</v>
      </c>
      <c r="D26" s="34"/>
      <c r="E26" s="39"/>
      <c r="F26" s="23"/>
      <c r="G26" s="23"/>
      <c r="H26" s="23"/>
      <c r="I26" s="35"/>
      <c r="J26" s="34"/>
      <c r="K26" s="39"/>
      <c r="L26" s="23"/>
      <c r="M26" s="23"/>
      <c r="N26" s="54">
        <f t="shared" si="1"/>
        <v>0</v>
      </c>
      <c r="O26" s="45"/>
      <c r="P26" s="24"/>
      <c r="Q26" s="23"/>
      <c r="R26" s="47">
        <f t="shared" si="3"/>
        <v>0</v>
      </c>
      <c r="S26" s="21">
        <v>5</v>
      </c>
      <c r="T26" s="13"/>
      <c r="U26" s="10" t="e">
        <f t="shared" si="4"/>
        <v>#DIV/0!</v>
      </c>
      <c r="V26" s="10" t="e">
        <f t="shared" si="2"/>
        <v>#DIV/0!</v>
      </c>
      <c r="W26" s="20"/>
      <c r="X26" s="23" t="e">
        <f t="shared" si="0"/>
        <v>#DIV/0!</v>
      </c>
      <c r="Y26" s="24"/>
      <c r="Z26" s="20"/>
      <c r="AA26" s="20">
        <v>5</v>
      </c>
    </row>
    <row r="27" spans="1:27" ht="15.75" thickBot="1">
      <c r="A27" s="16" t="s">
        <v>38</v>
      </c>
      <c r="B27" s="19" t="s">
        <v>11</v>
      </c>
      <c r="C27" s="25" t="s">
        <v>39</v>
      </c>
      <c r="D27" s="34">
        <v>100</v>
      </c>
      <c r="E27" s="39"/>
      <c r="F27" s="23">
        <v>5</v>
      </c>
      <c r="G27" s="23">
        <v>10</v>
      </c>
      <c r="H27" s="23">
        <v>4.92</v>
      </c>
      <c r="I27" s="35">
        <f t="shared" ref="I27:I69" si="5">F27/G27*H27</f>
        <v>2.46</v>
      </c>
      <c r="J27" s="34">
        <v>100</v>
      </c>
      <c r="K27" s="39"/>
      <c r="L27" s="23">
        <v>5</v>
      </c>
      <c r="M27" s="23">
        <v>0.79</v>
      </c>
      <c r="N27" s="54">
        <f t="shared" si="1"/>
        <v>3.95</v>
      </c>
      <c r="O27" s="45"/>
      <c r="P27" s="24">
        <v>1</v>
      </c>
      <c r="Q27" s="23">
        <v>3.55</v>
      </c>
      <c r="R27" s="47">
        <f t="shared" si="3"/>
        <v>3.55</v>
      </c>
      <c r="S27" s="21"/>
      <c r="T27" s="13"/>
      <c r="U27" s="10" t="e">
        <f t="shared" si="4"/>
        <v>#DIV/0!</v>
      </c>
      <c r="V27" s="10" t="e">
        <f t="shared" si="2"/>
        <v>#DIV/0!</v>
      </c>
      <c r="W27" s="20"/>
      <c r="X27" s="23" t="e">
        <f t="shared" si="0"/>
        <v>#DIV/0!</v>
      </c>
      <c r="Y27" s="24"/>
      <c r="Z27" s="20"/>
      <c r="AA27" s="20">
        <v>712</v>
      </c>
    </row>
    <row r="28" spans="1:27" ht="15.75" thickBot="1">
      <c r="A28" s="16" t="s">
        <v>40</v>
      </c>
      <c r="B28" s="19" t="s">
        <v>11</v>
      </c>
      <c r="C28" s="25" t="s">
        <v>41</v>
      </c>
      <c r="D28" s="34"/>
      <c r="E28" s="39"/>
      <c r="F28" s="23"/>
      <c r="G28" s="23"/>
      <c r="H28" s="23"/>
      <c r="I28" s="35"/>
      <c r="J28" s="34"/>
      <c r="K28" s="39"/>
      <c r="L28" s="23"/>
      <c r="M28" s="23"/>
      <c r="N28" s="54">
        <f t="shared" si="1"/>
        <v>0</v>
      </c>
      <c r="O28" s="45"/>
      <c r="P28" s="24"/>
      <c r="Q28" s="23"/>
      <c r="R28" s="47">
        <f t="shared" si="3"/>
        <v>0</v>
      </c>
      <c r="S28" s="21">
        <v>63</v>
      </c>
      <c r="T28" s="13"/>
      <c r="U28" s="10" t="e">
        <f t="shared" si="4"/>
        <v>#DIV/0!</v>
      </c>
      <c r="V28" s="10" t="e">
        <f t="shared" si="2"/>
        <v>#DIV/0!</v>
      </c>
      <c r="W28" s="20"/>
      <c r="X28" s="23" t="e">
        <f t="shared" si="0"/>
        <v>#DIV/0!</v>
      </c>
      <c r="Y28" s="24"/>
      <c r="Z28" s="20"/>
      <c r="AA28" s="20">
        <v>712</v>
      </c>
    </row>
    <row r="29" spans="1:27" ht="15.75" thickBot="1">
      <c r="A29" s="16" t="s">
        <v>40</v>
      </c>
      <c r="B29" s="19" t="s">
        <v>11</v>
      </c>
      <c r="C29" s="25" t="s">
        <v>42</v>
      </c>
      <c r="D29" s="34"/>
      <c r="E29" s="39"/>
      <c r="F29" s="23"/>
      <c r="G29" s="23"/>
      <c r="H29" s="23"/>
      <c r="I29" s="35"/>
      <c r="J29" s="34"/>
      <c r="K29" s="39"/>
      <c r="L29" s="23"/>
      <c r="M29" s="23"/>
      <c r="N29" s="54">
        <f t="shared" si="1"/>
        <v>0</v>
      </c>
      <c r="O29" s="45"/>
      <c r="P29" s="24"/>
      <c r="Q29" s="23"/>
      <c r="R29" s="47">
        <f t="shared" si="3"/>
        <v>0</v>
      </c>
      <c r="S29" s="21">
        <v>95</v>
      </c>
      <c r="T29" s="13"/>
      <c r="U29" s="10" t="e">
        <f t="shared" si="4"/>
        <v>#DIV/0!</v>
      </c>
      <c r="V29" s="10" t="e">
        <f t="shared" si="2"/>
        <v>#DIV/0!</v>
      </c>
      <c r="W29" s="20"/>
      <c r="X29" s="23" t="e">
        <f t="shared" si="0"/>
        <v>#DIV/0!</v>
      </c>
      <c r="Y29" s="24"/>
      <c r="Z29" s="20"/>
      <c r="AA29" s="20">
        <v>100</v>
      </c>
    </row>
    <row r="30" spans="1:27" ht="15.75" thickBot="1">
      <c r="A30" s="16" t="s">
        <v>40</v>
      </c>
      <c r="B30" s="19" t="s">
        <v>11</v>
      </c>
      <c r="C30" s="25" t="s">
        <v>43</v>
      </c>
      <c r="D30" s="34"/>
      <c r="E30" s="39"/>
      <c r="F30" s="23"/>
      <c r="G30" s="23"/>
      <c r="H30" s="23"/>
      <c r="I30" s="35"/>
      <c r="J30" s="34"/>
      <c r="K30" s="39"/>
      <c r="L30" s="23"/>
      <c r="M30" s="23"/>
      <c r="N30" s="54">
        <f t="shared" si="1"/>
        <v>0</v>
      </c>
      <c r="O30" s="45"/>
      <c r="P30" s="24"/>
      <c r="Q30" s="23"/>
      <c r="R30" s="47">
        <f t="shared" si="3"/>
        <v>0</v>
      </c>
      <c r="S30" s="21">
        <v>231</v>
      </c>
      <c r="T30" s="13"/>
      <c r="U30" s="10" t="e">
        <f t="shared" si="4"/>
        <v>#DIV/0!</v>
      </c>
      <c r="V30" s="10" t="e">
        <f t="shared" si="2"/>
        <v>#DIV/0!</v>
      </c>
      <c r="W30" s="20"/>
      <c r="X30" s="23" t="e">
        <f t="shared" si="0"/>
        <v>#DIV/0!</v>
      </c>
      <c r="Y30" s="24"/>
      <c r="Z30" s="20"/>
      <c r="AA30" s="20">
        <v>100</v>
      </c>
    </row>
    <row r="31" spans="1:27" ht="15.75" thickBot="1">
      <c r="A31" s="16" t="s">
        <v>40</v>
      </c>
      <c r="B31" s="19" t="s">
        <v>11</v>
      </c>
      <c r="C31" s="25" t="s">
        <v>44</v>
      </c>
      <c r="D31" s="34"/>
      <c r="E31" s="39"/>
      <c r="F31" s="23"/>
      <c r="G31" s="23"/>
      <c r="H31" s="23"/>
      <c r="I31" s="35"/>
      <c r="J31" s="34"/>
      <c r="K31" s="39"/>
      <c r="L31" s="23"/>
      <c r="M31" s="23"/>
      <c r="N31" s="54">
        <f t="shared" si="1"/>
        <v>0</v>
      </c>
      <c r="O31" s="45"/>
      <c r="P31" s="24"/>
      <c r="Q31" s="23"/>
      <c r="R31" s="47">
        <f t="shared" si="3"/>
        <v>0</v>
      </c>
      <c r="S31" s="21">
        <v>70</v>
      </c>
      <c r="T31" s="13"/>
      <c r="U31" s="10" t="e">
        <f t="shared" si="4"/>
        <v>#DIV/0!</v>
      </c>
      <c r="V31" s="10" t="e">
        <f t="shared" si="2"/>
        <v>#DIV/0!</v>
      </c>
      <c r="W31" s="20"/>
      <c r="X31" s="23" t="e">
        <f t="shared" si="0"/>
        <v>#DIV/0!</v>
      </c>
      <c r="Y31" s="24"/>
      <c r="Z31" s="20"/>
      <c r="AA31" s="20">
        <v>100</v>
      </c>
    </row>
    <row r="32" spans="1:27" ht="15.75" thickBot="1">
      <c r="A32" s="16" t="s">
        <v>40</v>
      </c>
      <c r="B32" s="19" t="s">
        <v>45</v>
      </c>
      <c r="C32" s="25" t="s">
        <v>46</v>
      </c>
      <c r="D32" s="34"/>
      <c r="E32" s="39"/>
      <c r="F32" s="23"/>
      <c r="G32" s="23"/>
      <c r="H32" s="23"/>
      <c r="I32" s="35"/>
      <c r="J32" s="34"/>
      <c r="K32" s="39"/>
      <c r="L32" s="23"/>
      <c r="M32" s="23"/>
      <c r="N32" s="54">
        <f t="shared" si="1"/>
        <v>0</v>
      </c>
      <c r="O32" s="45"/>
      <c r="P32" s="24"/>
      <c r="Q32" s="23"/>
      <c r="R32" s="47">
        <f t="shared" si="3"/>
        <v>0</v>
      </c>
      <c r="S32" s="21">
        <v>75</v>
      </c>
      <c r="T32" s="13"/>
      <c r="U32" s="10" t="e">
        <f t="shared" si="4"/>
        <v>#DIV/0!</v>
      </c>
      <c r="V32" s="10" t="e">
        <f t="shared" si="2"/>
        <v>#DIV/0!</v>
      </c>
      <c r="W32" s="20"/>
      <c r="X32" s="23" t="e">
        <f t="shared" si="0"/>
        <v>#DIV/0!</v>
      </c>
      <c r="Y32" s="24"/>
      <c r="Z32" s="20"/>
      <c r="AA32" s="20">
        <v>63</v>
      </c>
    </row>
    <row r="33" spans="1:27" ht="15.75" thickBot="1">
      <c r="A33" s="16" t="s">
        <v>47</v>
      </c>
      <c r="B33" s="19" t="s">
        <v>48</v>
      </c>
      <c r="C33" s="25" t="s">
        <v>49</v>
      </c>
      <c r="D33" s="34">
        <v>96</v>
      </c>
      <c r="E33" s="39"/>
      <c r="F33" s="23">
        <v>250</v>
      </c>
      <c r="G33" s="23">
        <v>1000</v>
      </c>
      <c r="H33" s="23">
        <v>26.78</v>
      </c>
      <c r="I33" s="35">
        <f t="shared" si="5"/>
        <v>6.6950000000000003</v>
      </c>
      <c r="J33" s="34">
        <v>96</v>
      </c>
      <c r="K33" s="39"/>
      <c r="L33" s="23">
        <v>0.1</v>
      </c>
      <c r="M33" s="23">
        <v>29.98</v>
      </c>
      <c r="N33" s="54">
        <f t="shared" si="1"/>
        <v>2.9980000000000002</v>
      </c>
      <c r="O33" s="45"/>
      <c r="P33" s="24">
        <v>1</v>
      </c>
      <c r="Q33" s="23">
        <v>2.95</v>
      </c>
      <c r="R33" s="47">
        <f t="shared" si="3"/>
        <v>2.95</v>
      </c>
      <c r="S33" s="21"/>
      <c r="T33" s="13"/>
      <c r="U33" s="10" t="e">
        <f t="shared" si="4"/>
        <v>#DIV/0!</v>
      </c>
      <c r="V33" s="10" t="e">
        <f t="shared" si="2"/>
        <v>#DIV/0!</v>
      </c>
      <c r="W33" s="20"/>
      <c r="X33" s="23" t="e">
        <f t="shared" si="0"/>
        <v>#DIV/0!</v>
      </c>
      <c r="Y33" s="24"/>
      <c r="Z33" s="20"/>
      <c r="AA33" s="20">
        <v>95</v>
      </c>
    </row>
    <row r="34" spans="1:27" ht="15.75" thickBot="1">
      <c r="A34" s="16" t="s">
        <v>47</v>
      </c>
      <c r="B34" s="19" t="s">
        <v>48</v>
      </c>
      <c r="C34" s="25" t="s">
        <v>50</v>
      </c>
      <c r="D34" s="34">
        <v>63</v>
      </c>
      <c r="E34" s="39"/>
      <c r="F34" s="23">
        <v>250</v>
      </c>
      <c r="G34" s="23">
        <v>1000</v>
      </c>
      <c r="H34" s="23">
        <v>26.78</v>
      </c>
      <c r="I34" s="35">
        <f t="shared" si="5"/>
        <v>6.6950000000000003</v>
      </c>
      <c r="J34" s="34">
        <v>63</v>
      </c>
      <c r="K34" s="39"/>
      <c r="L34" s="23">
        <v>0.1</v>
      </c>
      <c r="M34" s="23">
        <v>29.98</v>
      </c>
      <c r="N34" s="54">
        <f t="shared" si="1"/>
        <v>2.9980000000000002</v>
      </c>
      <c r="O34" s="45"/>
      <c r="P34" s="24">
        <v>1</v>
      </c>
      <c r="Q34" s="23">
        <v>2.95</v>
      </c>
      <c r="R34" s="47">
        <f t="shared" si="3"/>
        <v>2.95</v>
      </c>
      <c r="S34" s="21"/>
      <c r="T34" s="13"/>
      <c r="U34" s="10" t="e">
        <f t="shared" si="4"/>
        <v>#DIV/0!</v>
      </c>
      <c r="V34" s="10" t="e">
        <f t="shared" si="2"/>
        <v>#DIV/0!</v>
      </c>
      <c r="W34" s="20"/>
      <c r="X34" s="23" t="e">
        <f t="shared" si="0"/>
        <v>#DIV/0!</v>
      </c>
      <c r="Y34" s="24"/>
      <c r="Z34" s="20"/>
      <c r="AA34" s="20">
        <v>231</v>
      </c>
    </row>
    <row r="35" spans="1:27" ht="15.75" thickBot="1">
      <c r="A35" s="16" t="s">
        <v>51</v>
      </c>
      <c r="B35" s="19" t="s">
        <v>52</v>
      </c>
      <c r="C35" s="25" t="s">
        <v>53</v>
      </c>
      <c r="D35" s="34"/>
      <c r="E35" s="39"/>
      <c r="F35" s="23"/>
      <c r="G35" s="23"/>
      <c r="H35" s="23"/>
      <c r="I35" s="35"/>
      <c r="J35" s="34"/>
      <c r="K35" s="39"/>
      <c r="L35" s="23"/>
      <c r="M35" s="23"/>
      <c r="N35" s="54">
        <f t="shared" si="1"/>
        <v>0</v>
      </c>
      <c r="O35" s="45"/>
      <c r="P35" s="24"/>
      <c r="Q35" s="23"/>
      <c r="R35" s="47">
        <f t="shared" si="3"/>
        <v>0</v>
      </c>
      <c r="S35" s="21">
        <v>401</v>
      </c>
      <c r="T35" s="13"/>
      <c r="U35" s="10" t="e">
        <f t="shared" si="4"/>
        <v>#DIV/0!</v>
      </c>
      <c r="V35" s="10" t="e">
        <f t="shared" si="2"/>
        <v>#DIV/0!</v>
      </c>
      <c r="W35" s="20"/>
      <c r="X35" s="23" t="e">
        <f t="shared" si="0"/>
        <v>#DIV/0!</v>
      </c>
      <c r="Y35" s="24"/>
      <c r="Z35" s="20"/>
      <c r="AA35" s="20">
        <v>70</v>
      </c>
    </row>
    <row r="36" spans="1:27" ht="15.75" thickBot="1">
      <c r="A36" s="16" t="s">
        <v>54</v>
      </c>
      <c r="B36" s="19" t="s">
        <v>11</v>
      </c>
      <c r="C36" s="25" t="s">
        <v>55</v>
      </c>
      <c r="D36" s="34"/>
      <c r="E36" s="39"/>
      <c r="F36" s="23"/>
      <c r="G36" s="23"/>
      <c r="H36" s="23"/>
      <c r="I36" s="35"/>
      <c r="J36" s="34"/>
      <c r="K36" s="39"/>
      <c r="L36" s="23"/>
      <c r="M36" s="23"/>
      <c r="N36" s="54">
        <f t="shared" si="1"/>
        <v>0</v>
      </c>
      <c r="O36" s="45"/>
      <c r="P36" s="24"/>
      <c r="Q36" s="23"/>
      <c r="R36" s="47">
        <f t="shared" si="3"/>
        <v>0</v>
      </c>
      <c r="S36" s="21"/>
      <c r="T36" s="13"/>
      <c r="U36" s="10" t="e">
        <f t="shared" si="4"/>
        <v>#DIV/0!</v>
      </c>
      <c r="V36" s="10" t="e">
        <f t="shared" si="2"/>
        <v>#DIV/0!</v>
      </c>
      <c r="W36" s="20"/>
      <c r="X36" s="23" t="e">
        <f t="shared" si="0"/>
        <v>#DIV/0!</v>
      </c>
      <c r="Y36" s="24">
        <v>53</v>
      </c>
      <c r="Z36" s="20"/>
      <c r="AA36" s="20">
        <v>459</v>
      </c>
    </row>
    <row r="37" spans="1:27" ht="15.75" thickBot="1">
      <c r="A37" s="16" t="s">
        <v>54</v>
      </c>
      <c r="B37" s="19" t="s">
        <v>11</v>
      </c>
      <c r="C37" s="25" t="s">
        <v>56</v>
      </c>
      <c r="D37" s="34"/>
      <c r="E37" s="39"/>
      <c r="F37" s="23"/>
      <c r="G37" s="23"/>
      <c r="H37" s="23"/>
      <c r="I37" s="35"/>
      <c r="J37" s="34"/>
      <c r="K37" s="39"/>
      <c r="L37" s="23"/>
      <c r="M37" s="23"/>
      <c r="N37" s="54">
        <f t="shared" si="1"/>
        <v>0</v>
      </c>
      <c r="O37" s="45"/>
      <c r="P37" s="24"/>
      <c r="Q37" s="23"/>
      <c r="R37" s="47">
        <f t="shared" si="3"/>
        <v>0</v>
      </c>
      <c r="S37" s="21"/>
      <c r="T37" s="13"/>
      <c r="U37" s="10" t="e">
        <f t="shared" si="4"/>
        <v>#DIV/0!</v>
      </c>
      <c r="V37" s="10" t="e">
        <f t="shared" si="2"/>
        <v>#DIV/0!</v>
      </c>
      <c r="W37" s="20"/>
      <c r="X37" s="23" t="e">
        <f t="shared" si="0"/>
        <v>#DIV/0!</v>
      </c>
      <c r="Y37" s="24">
        <v>47</v>
      </c>
      <c r="Z37" s="20"/>
      <c r="AA37" s="20">
        <v>75</v>
      </c>
    </row>
    <row r="38" spans="1:27" ht="15.75" thickBot="1">
      <c r="A38" s="16" t="s">
        <v>54</v>
      </c>
      <c r="B38" s="19" t="s">
        <v>11</v>
      </c>
      <c r="C38" s="25" t="s">
        <v>57</v>
      </c>
      <c r="D38" s="34"/>
      <c r="E38" s="39"/>
      <c r="F38" s="23"/>
      <c r="G38" s="23"/>
      <c r="H38" s="23"/>
      <c r="I38" s="35"/>
      <c r="J38" s="34"/>
      <c r="K38" s="39"/>
      <c r="L38" s="23"/>
      <c r="M38" s="23"/>
      <c r="N38" s="54">
        <f t="shared" si="1"/>
        <v>0</v>
      </c>
      <c r="O38" s="45"/>
      <c r="P38" s="24"/>
      <c r="Q38" s="23"/>
      <c r="R38" s="47">
        <f t="shared" si="3"/>
        <v>0</v>
      </c>
      <c r="S38" s="21"/>
      <c r="T38" s="13"/>
      <c r="U38" s="10" t="e">
        <f t="shared" si="4"/>
        <v>#DIV/0!</v>
      </c>
      <c r="V38" s="10" t="e">
        <f t="shared" si="2"/>
        <v>#DIV/0!</v>
      </c>
      <c r="W38" s="20"/>
      <c r="X38" s="23" t="e">
        <f t="shared" si="0"/>
        <v>#DIV/0!</v>
      </c>
      <c r="Y38" s="24">
        <v>35</v>
      </c>
      <c r="Z38" s="20"/>
      <c r="AA38" s="20">
        <v>75</v>
      </c>
    </row>
    <row r="39" spans="1:27" ht="15.75" thickBot="1">
      <c r="A39" s="16" t="s">
        <v>54</v>
      </c>
      <c r="B39" s="19" t="s">
        <v>11</v>
      </c>
      <c r="C39" s="25" t="s">
        <v>58</v>
      </c>
      <c r="D39" s="34"/>
      <c r="E39" s="39"/>
      <c r="F39" s="23"/>
      <c r="G39" s="23"/>
      <c r="H39" s="23"/>
      <c r="I39" s="35"/>
      <c r="J39" s="34"/>
      <c r="K39" s="39"/>
      <c r="L39" s="23"/>
      <c r="M39" s="23"/>
      <c r="N39" s="54">
        <f t="shared" si="1"/>
        <v>0</v>
      </c>
      <c r="O39" s="45"/>
      <c r="P39" s="24"/>
      <c r="Q39" s="23"/>
      <c r="R39" s="47">
        <f t="shared" si="3"/>
        <v>0</v>
      </c>
      <c r="S39" s="21"/>
      <c r="T39" s="13"/>
      <c r="U39" s="10" t="e">
        <f t="shared" si="4"/>
        <v>#DIV/0!</v>
      </c>
      <c r="V39" s="10" t="e">
        <f t="shared" si="2"/>
        <v>#DIV/0!</v>
      </c>
      <c r="W39" s="20"/>
      <c r="X39" s="23" t="e">
        <f t="shared" si="0"/>
        <v>#DIV/0!</v>
      </c>
      <c r="Y39" s="24">
        <v>53</v>
      </c>
      <c r="Z39" s="20"/>
      <c r="AA39" s="20">
        <v>534</v>
      </c>
    </row>
    <row r="40" spans="1:27" ht="15.75" thickBot="1">
      <c r="A40" s="16" t="s">
        <v>59</v>
      </c>
      <c r="B40" s="19" t="s">
        <v>60</v>
      </c>
      <c r="C40" s="25" t="s">
        <v>61</v>
      </c>
      <c r="D40" s="34"/>
      <c r="E40" s="39"/>
      <c r="F40" s="23"/>
      <c r="G40" s="23"/>
      <c r="H40" s="23"/>
      <c r="I40" s="35"/>
      <c r="J40" s="34"/>
      <c r="K40" s="39"/>
      <c r="L40" s="23"/>
      <c r="M40" s="23"/>
      <c r="N40" s="54">
        <f t="shared" si="1"/>
        <v>0</v>
      </c>
      <c r="O40" s="45"/>
      <c r="P40" s="24"/>
      <c r="Q40" s="23"/>
      <c r="R40" s="47">
        <f t="shared" si="3"/>
        <v>0</v>
      </c>
      <c r="S40" s="21">
        <v>60</v>
      </c>
      <c r="T40" s="13"/>
      <c r="U40" s="10" t="e">
        <f t="shared" si="4"/>
        <v>#DIV/0!</v>
      </c>
      <c r="V40" s="10" t="e">
        <f t="shared" si="2"/>
        <v>#DIV/0!</v>
      </c>
      <c r="W40" s="20"/>
      <c r="X40" s="23" t="e">
        <f t="shared" si="0"/>
        <v>#DIV/0!</v>
      </c>
      <c r="Y40" s="24"/>
      <c r="Z40" s="20"/>
      <c r="AA40" s="20">
        <v>96</v>
      </c>
    </row>
    <row r="41" spans="1:27" ht="15.75" thickBot="1">
      <c r="A41" s="16" t="s">
        <v>62</v>
      </c>
      <c r="B41" s="19" t="s">
        <v>11</v>
      </c>
      <c r="C41" s="25" t="s">
        <v>63</v>
      </c>
      <c r="D41" s="34"/>
      <c r="E41" s="39"/>
      <c r="F41" s="23"/>
      <c r="G41" s="23"/>
      <c r="H41" s="23"/>
      <c r="I41" s="35"/>
      <c r="J41" s="34"/>
      <c r="K41" s="39"/>
      <c r="L41" s="23"/>
      <c r="M41" s="23"/>
      <c r="N41" s="54">
        <f t="shared" si="1"/>
        <v>0</v>
      </c>
      <c r="O41" s="45"/>
      <c r="P41" s="24"/>
      <c r="Q41" s="23"/>
      <c r="R41" s="47">
        <f t="shared" si="3"/>
        <v>0</v>
      </c>
      <c r="S41" s="21">
        <v>152</v>
      </c>
      <c r="T41" s="13"/>
      <c r="U41" s="10" t="e">
        <f t="shared" si="4"/>
        <v>#DIV/0!</v>
      </c>
      <c r="V41" s="10" t="e">
        <f t="shared" si="2"/>
        <v>#DIV/0!</v>
      </c>
      <c r="W41" s="20"/>
      <c r="X41" s="23" t="e">
        <f t="shared" si="0"/>
        <v>#DIV/0!</v>
      </c>
      <c r="Y41" s="24"/>
      <c r="Z41" s="20"/>
      <c r="AA41" s="20">
        <v>63</v>
      </c>
    </row>
    <row r="42" spans="1:27" ht="15.75" thickBot="1">
      <c r="A42" s="16" t="s">
        <v>64</v>
      </c>
      <c r="B42" s="19" t="s">
        <v>11</v>
      </c>
      <c r="C42" s="25" t="s">
        <v>65</v>
      </c>
      <c r="D42" s="34"/>
      <c r="E42" s="39"/>
      <c r="F42" s="23"/>
      <c r="G42" s="23"/>
      <c r="H42" s="23"/>
      <c r="I42" s="35"/>
      <c r="J42" s="34"/>
      <c r="K42" s="39"/>
      <c r="L42" s="23"/>
      <c r="M42" s="23"/>
      <c r="N42" s="54">
        <f t="shared" si="1"/>
        <v>0</v>
      </c>
      <c r="O42" s="45"/>
      <c r="P42" s="24"/>
      <c r="Q42" s="23"/>
      <c r="R42" s="47">
        <f t="shared" si="3"/>
        <v>0</v>
      </c>
      <c r="S42" s="21">
        <v>136</v>
      </c>
      <c r="T42" s="13"/>
      <c r="U42" s="10" t="e">
        <f t="shared" si="4"/>
        <v>#DIV/0!</v>
      </c>
      <c r="V42" s="10" t="e">
        <f t="shared" si="2"/>
        <v>#DIV/0!</v>
      </c>
      <c r="W42" s="20"/>
      <c r="X42" s="23" t="e">
        <f t="shared" si="0"/>
        <v>#DIV/0!</v>
      </c>
      <c r="Y42" s="24"/>
      <c r="Z42" s="20"/>
      <c r="AA42" s="20">
        <v>159</v>
      </c>
    </row>
    <row r="43" spans="1:27" ht="15.75" thickBot="1">
      <c r="A43" s="16" t="s">
        <v>66</v>
      </c>
      <c r="B43" s="19" t="s">
        <v>11</v>
      </c>
      <c r="C43" s="25" t="s">
        <v>67</v>
      </c>
      <c r="D43" s="34"/>
      <c r="E43" s="39"/>
      <c r="F43" s="23"/>
      <c r="G43" s="23"/>
      <c r="H43" s="23"/>
      <c r="I43" s="35"/>
      <c r="J43" s="34"/>
      <c r="K43" s="39"/>
      <c r="L43" s="23"/>
      <c r="M43" s="23"/>
      <c r="N43" s="54">
        <f t="shared" si="1"/>
        <v>0</v>
      </c>
      <c r="O43" s="45"/>
      <c r="P43" s="24"/>
      <c r="Q43" s="23"/>
      <c r="R43" s="47">
        <f t="shared" si="3"/>
        <v>0</v>
      </c>
      <c r="S43" s="21">
        <v>139</v>
      </c>
      <c r="T43" s="13"/>
      <c r="U43" s="10" t="e">
        <f t="shared" si="4"/>
        <v>#DIV/0!</v>
      </c>
      <c r="V43" s="10" t="e">
        <f t="shared" si="2"/>
        <v>#DIV/0!</v>
      </c>
      <c r="W43" s="20"/>
      <c r="X43" s="23" t="e">
        <f t="shared" si="0"/>
        <v>#DIV/0!</v>
      </c>
      <c r="Y43" s="24"/>
      <c r="Z43" s="20"/>
      <c r="AA43" s="20">
        <v>159</v>
      </c>
    </row>
    <row r="44" spans="1:27" ht="15.75" thickBot="1">
      <c r="A44" s="16" t="s">
        <v>66</v>
      </c>
      <c r="B44" s="19" t="s">
        <v>11</v>
      </c>
      <c r="C44" s="25" t="s">
        <v>68</v>
      </c>
      <c r="D44" s="34"/>
      <c r="E44" s="39"/>
      <c r="F44" s="23"/>
      <c r="G44" s="23"/>
      <c r="H44" s="23"/>
      <c r="I44" s="35"/>
      <c r="J44" s="34"/>
      <c r="K44" s="39"/>
      <c r="L44" s="23"/>
      <c r="M44" s="23"/>
      <c r="N44" s="54">
        <f t="shared" si="1"/>
        <v>0</v>
      </c>
      <c r="O44" s="45"/>
      <c r="P44" s="24"/>
      <c r="Q44" s="23"/>
      <c r="R44" s="47">
        <f t="shared" si="3"/>
        <v>0</v>
      </c>
      <c r="S44" s="21">
        <v>48</v>
      </c>
      <c r="T44" s="13"/>
      <c r="U44" s="10" t="e">
        <f t="shared" si="4"/>
        <v>#DIV/0!</v>
      </c>
      <c r="V44" s="10" t="e">
        <f t="shared" si="2"/>
        <v>#DIV/0!</v>
      </c>
      <c r="W44" s="20"/>
      <c r="X44" s="23" t="e">
        <f t="shared" si="0"/>
        <v>#DIV/0!</v>
      </c>
      <c r="Y44" s="24"/>
      <c r="Z44" s="20"/>
      <c r="AA44" s="20">
        <v>401</v>
      </c>
    </row>
    <row r="45" spans="1:27" ht="15.75" thickBot="1">
      <c r="A45" s="16" t="s">
        <v>66</v>
      </c>
      <c r="B45" s="19" t="s">
        <v>69</v>
      </c>
      <c r="C45" s="25" t="s">
        <v>70</v>
      </c>
      <c r="D45" s="34"/>
      <c r="E45" s="39"/>
      <c r="F45" s="23"/>
      <c r="G45" s="23"/>
      <c r="H45" s="23"/>
      <c r="I45" s="35"/>
      <c r="J45" s="34"/>
      <c r="K45" s="39"/>
      <c r="L45" s="23"/>
      <c r="M45" s="23"/>
      <c r="N45" s="54">
        <f t="shared" si="1"/>
        <v>0</v>
      </c>
      <c r="O45" s="45"/>
      <c r="P45" s="24"/>
      <c r="Q45" s="23"/>
      <c r="R45" s="47">
        <f t="shared" si="3"/>
        <v>0</v>
      </c>
      <c r="S45" s="21">
        <v>25</v>
      </c>
      <c r="T45" s="13"/>
      <c r="U45" s="10" t="e">
        <f t="shared" si="4"/>
        <v>#DIV/0!</v>
      </c>
      <c r="V45" s="10" t="e">
        <f t="shared" si="2"/>
        <v>#DIV/0!</v>
      </c>
      <c r="W45" s="20"/>
      <c r="X45" s="23" t="e">
        <f t="shared" si="0"/>
        <v>#DIV/0!</v>
      </c>
      <c r="Y45" s="24"/>
      <c r="Z45" s="20"/>
      <c r="AA45" s="20">
        <v>401</v>
      </c>
    </row>
    <row r="46" spans="1:27" ht="15.75" thickBot="1">
      <c r="A46" s="16" t="s">
        <v>66</v>
      </c>
      <c r="B46" s="19" t="s">
        <v>69</v>
      </c>
      <c r="C46" s="25" t="s">
        <v>71</v>
      </c>
      <c r="D46" s="34"/>
      <c r="E46" s="39"/>
      <c r="F46" s="23"/>
      <c r="G46" s="23"/>
      <c r="H46" s="23"/>
      <c r="I46" s="35"/>
      <c r="J46" s="34"/>
      <c r="K46" s="39"/>
      <c r="L46" s="23"/>
      <c r="M46" s="23"/>
      <c r="N46" s="54">
        <f t="shared" si="1"/>
        <v>0</v>
      </c>
      <c r="O46" s="45"/>
      <c r="P46" s="24"/>
      <c r="Q46" s="23"/>
      <c r="R46" s="47">
        <f t="shared" si="3"/>
        <v>0</v>
      </c>
      <c r="S46" s="21">
        <v>108</v>
      </c>
      <c r="T46" s="13"/>
      <c r="U46" s="10" t="e">
        <f t="shared" si="4"/>
        <v>#DIV/0!</v>
      </c>
      <c r="V46" s="10" t="e">
        <f t="shared" si="2"/>
        <v>#DIV/0!</v>
      </c>
      <c r="W46" s="20"/>
      <c r="X46" s="23" t="e">
        <f t="shared" si="0"/>
        <v>#DIV/0!</v>
      </c>
      <c r="Y46" s="24"/>
      <c r="Z46" s="20"/>
      <c r="AA46" s="20">
        <v>401</v>
      </c>
    </row>
    <row r="47" spans="1:27" ht="15.75" thickBot="1">
      <c r="A47" s="16" t="s">
        <v>72</v>
      </c>
      <c r="B47" s="19" t="s">
        <v>73</v>
      </c>
      <c r="C47" s="25" t="s">
        <v>74</v>
      </c>
      <c r="D47" s="34"/>
      <c r="E47" s="39"/>
      <c r="F47" s="23"/>
      <c r="G47" s="23"/>
      <c r="H47" s="23"/>
      <c r="I47" s="35"/>
      <c r="J47" s="34"/>
      <c r="K47" s="39"/>
      <c r="L47" s="23"/>
      <c r="M47" s="23"/>
      <c r="N47" s="54">
        <f t="shared" si="1"/>
        <v>0</v>
      </c>
      <c r="O47" s="45"/>
      <c r="P47" s="24"/>
      <c r="Q47" s="23"/>
      <c r="R47" s="47">
        <f t="shared" si="3"/>
        <v>0</v>
      </c>
      <c r="S47" s="21">
        <v>198</v>
      </c>
      <c r="T47" s="13"/>
      <c r="U47" s="10" t="e">
        <f t="shared" si="4"/>
        <v>#DIV/0!</v>
      </c>
      <c r="V47" s="10" t="e">
        <f t="shared" si="2"/>
        <v>#DIV/0!</v>
      </c>
      <c r="W47" s="20"/>
      <c r="X47" s="23" t="e">
        <f t="shared" si="0"/>
        <v>#DIV/0!</v>
      </c>
      <c r="Y47" s="24"/>
      <c r="Z47" s="20"/>
      <c r="AA47" s="20">
        <v>53</v>
      </c>
    </row>
    <row r="48" spans="1:27" ht="15.75" thickBot="1">
      <c r="A48" s="16" t="s">
        <v>75</v>
      </c>
      <c r="B48" s="19" t="s">
        <v>76</v>
      </c>
      <c r="C48" s="25" t="s">
        <v>77</v>
      </c>
      <c r="D48" s="34">
        <v>133</v>
      </c>
      <c r="E48" s="39"/>
      <c r="F48" s="23">
        <v>200</v>
      </c>
      <c r="G48" s="23">
        <v>1000</v>
      </c>
      <c r="H48" s="23">
        <v>129.35</v>
      </c>
      <c r="I48" s="35">
        <f t="shared" si="5"/>
        <v>25.87</v>
      </c>
      <c r="J48" s="34">
        <v>133</v>
      </c>
      <c r="K48" s="39" t="s">
        <v>179</v>
      </c>
      <c r="L48" s="23">
        <v>0.15</v>
      </c>
      <c r="M48" s="23">
        <v>51.5</v>
      </c>
      <c r="N48" s="54">
        <f t="shared" si="1"/>
        <v>7.7249999999999996</v>
      </c>
      <c r="O48" s="45"/>
      <c r="P48" s="24">
        <v>2</v>
      </c>
      <c r="Q48" s="23">
        <v>11.1</v>
      </c>
      <c r="R48" s="47">
        <f t="shared" si="3"/>
        <v>22.2</v>
      </c>
      <c r="S48" s="21"/>
      <c r="T48" s="13"/>
      <c r="U48" s="10" t="e">
        <f t="shared" si="4"/>
        <v>#DIV/0!</v>
      </c>
      <c r="V48" s="10" t="e">
        <f t="shared" si="2"/>
        <v>#DIV/0!</v>
      </c>
      <c r="W48" s="20"/>
      <c r="X48" s="23" t="e">
        <f t="shared" si="0"/>
        <v>#DIV/0!</v>
      </c>
      <c r="Y48" s="24"/>
      <c r="Z48" s="20"/>
      <c r="AA48" s="20">
        <v>47</v>
      </c>
    </row>
    <row r="49" spans="1:27" ht="15.75" thickBot="1">
      <c r="A49" s="16" t="s">
        <v>78</v>
      </c>
      <c r="B49" s="19" t="s">
        <v>11</v>
      </c>
      <c r="C49" s="25" t="s">
        <v>79</v>
      </c>
      <c r="D49" s="34"/>
      <c r="E49" s="39"/>
      <c r="F49" s="23"/>
      <c r="G49" s="23"/>
      <c r="H49" s="23"/>
      <c r="I49" s="35"/>
      <c r="J49" s="34"/>
      <c r="K49" s="39"/>
      <c r="L49" s="23"/>
      <c r="M49" s="23"/>
      <c r="N49" s="54">
        <f t="shared" si="1"/>
        <v>0</v>
      </c>
      <c r="O49" s="45"/>
      <c r="P49" s="24"/>
      <c r="Q49" s="23"/>
      <c r="R49" s="47">
        <f t="shared" si="3"/>
        <v>0</v>
      </c>
      <c r="S49" s="21">
        <v>50</v>
      </c>
      <c r="T49" s="13"/>
      <c r="U49" s="10" t="e">
        <f t="shared" si="4"/>
        <v>#DIV/0!</v>
      </c>
      <c r="V49" s="10" t="e">
        <f t="shared" si="2"/>
        <v>#DIV/0!</v>
      </c>
      <c r="W49" s="20"/>
      <c r="X49" s="23" t="e">
        <f t="shared" si="0"/>
        <v>#DIV/0!</v>
      </c>
      <c r="Y49" s="24"/>
      <c r="Z49" s="20"/>
      <c r="AA49" s="20">
        <v>35</v>
      </c>
    </row>
    <row r="50" spans="1:27" ht="15.75" thickBot="1">
      <c r="A50" s="16" t="s">
        <v>78</v>
      </c>
      <c r="B50" s="19" t="s">
        <v>11</v>
      </c>
      <c r="C50" s="25" t="s">
        <v>80</v>
      </c>
      <c r="D50" s="34"/>
      <c r="E50" s="39"/>
      <c r="F50" s="23"/>
      <c r="G50" s="23"/>
      <c r="H50" s="23"/>
      <c r="I50" s="35"/>
      <c r="J50" s="34"/>
      <c r="K50" s="39"/>
      <c r="L50" s="23"/>
      <c r="M50" s="23"/>
      <c r="N50" s="54">
        <f t="shared" si="1"/>
        <v>0</v>
      </c>
      <c r="O50" s="45"/>
      <c r="P50" s="24"/>
      <c r="Q50" s="23"/>
      <c r="R50" s="47">
        <f t="shared" si="3"/>
        <v>0</v>
      </c>
      <c r="S50" s="21">
        <v>777</v>
      </c>
      <c r="T50" s="13"/>
      <c r="U50" s="10" t="e">
        <f t="shared" si="4"/>
        <v>#DIV/0!</v>
      </c>
      <c r="V50" s="10" t="e">
        <f t="shared" si="2"/>
        <v>#DIV/0!</v>
      </c>
      <c r="W50" s="20"/>
      <c r="X50" s="23" t="e">
        <f t="shared" si="0"/>
        <v>#DIV/0!</v>
      </c>
      <c r="Y50" s="24"/>
      <c r="Z50" s="20"/>
      <c r="AA50" s="20">
        <v>53</v>
      </c>
    </row>
    <row r="51" spans="1:27" ht="15.75" thickBot="1">
      <c r="A51" s="16" t="s">
        <v>78</v>
      </c>
      <c r="B51" s="19" t="s">
        <v>11</v>
      </c>
      <c r="C51" s="25" t="s">
        <v>81</v>
      </c>
      <c r="D51" s="34"/>
      <c r="E51" s="39"/>
      <c r="F51" s="23"/>
      <c r="G51" s="23"/>
      <c r="H51" s="23"/>
      <c r="I51" s="35"/>
      <c r="J51" s="34"/>
      <c r="K51" s="39"/>
      <c r="L51" s="23"/>
      <c r="M51" s="23"/>
      <c r="N51" s="54">
        <f t="shared" si="1"/>
        <v>0</v>
      </c>
      <c r="O51" s="45"/>
      <c r="P51" s="24"/>
      <c r="Q51" s="23"/>
      <c r="R51" s="47">
        <f t="shared" si="3"/>
        <v>0</v>
      </c>
      <c r="S51" s="21">
        <v>170</v>
      </c>
      <c r="T51" s="13"/>
      <c r="U51" s="10" t="e">
        <f t="shared" si="4"/>
        <v>#DIV/0!</v>
      </c>
      <c r="V51" s="10" t="e">
        <f t="shared" si="2"/>
        <v>#DIV/0!</v>
      </c>
      <c r="W51" s="20"/>
      <c r="X51" s="23" t="e">
        <f t="shared" si="0"/>
        <v>#DIV/0!</v>
      </c>
      <c r="Y51" s="24"/>
      <c r="Z51" s="20"/>
      <c r="AA51" s="20">
        <v>188</v>
      </c>
    </row>
    <row r="52" spans="1:27" ht="15.75" thickBot="1">
      <c r="A52" s="16" t="s">
        <v>78</v>
      </c>
      <c r="B52" s="19" t="s">
        <v>11</v>
      </c>
      <c r="C52" s="25" t="s">
        <v>82</v>
      </c>
      <c r="D52" s="34"/>
      <c r="E52" s="39"/>
      <c r="F52" s="23"/>
      <c r="G52" s="23"/>
      <c r="H52" s="23"/>
      <c r="I52" s="35"/>
      <c r="J52" s="34"/>
      <c r="K52" s="39"/>
      <c r="L52" s="23"/>
      <c r="M52" s="23"/>
      <c r="N52" s="54">
        <f t="shared" si="1"/>
        <v>0</v>
      </c>
      <c r="O52" s="45"/>
      <c r="P52" s="24"/>
      <c r="Q52" s="23"/>
      <c r="R52" s="47">
        <f t="shared" si="3"/>
        <v>0</v>
      </c>
      <c r="S52" s="21">
        <v>857</v>
      </c>
      <c r="T52" s="13"/>
      <c r="U52" s="10" t="e">
        <f t="shared" si="4"/>
        <v>#DIV/0!</v>
      </c>
      <c r="V52" s="10" t="e">
        <f t="shared" si="2"/>
        <v>#DIV/0!</v>
      </c>
      <c r="W52" s="20"/>
      <c r="X52" s="23" t="e">
        <f t="shared" si="0"/>
        <v>#DIV/0!</v>
      </c>
      <c r="Y52" s="24"/>
      <c r="Z52" s="20"/>
      <c r="AA52" s="20">
        <v>188</v>
      </c>
    </row>
    <row r="53" spans="1:27" ht="15.75" thickBot="1">
      <c r="A53" s="16" t="s">
        <v>83</v>
      </c>
      <c r="B53" s="19" t="s">
        <v>84</v>
      </c>
      <c r="C53" s="25" t="s">
        <v>85</v>
      </c>
      <c r="D53" s="34"/>
      <c r="E53" s="39"/>
      <c r="F53" s="23"/>
      <c r="G53" s="23"/>
      <c r="H53" s="23"/>
      <c r="I53" s="35"/>
      <c r="J53" s="34"/>
      <c r="K53" s="39"/>
      <c r="L53" s="23"/>
      <c r="M53" s="23"/>
      <c r="N53" s="54">
        <f t="shared" si="1"/>
        <v>0</v>
      </c>
      <c r="O53" s="45"/>
      <c r="P53" s="24"/>
      <c r="Q53" s="23"/>
      <c r="R53" s="47">
        <f t="shared" si="3"/>
        <v>0</v>
      </c>
      <c r="S53" s="21">
        <v>99</v>
      </c>
      <c r="T53" s="13"/>
      <c r="U53" s="10" t="e">
        <f t="shared" si="4"/>
        <v>#DIV/0!</v>
      </c>
      <c r="V53" s="10" t="e">
        <f t="shared" si="2"/>
        <v>#DIV/0!</v>
      </c>
      <c r="W53" s="20"/>
      <c r="X53" s="23" t="e">
        <f t="shared" si="0"/>
        <v>#DIV/0!</v>
      </c>
      <c r="Y53" s="24"/>
      <c r="Z53" s="20"/>
      <c r="AA53" s="20">
        <v>60</v>
      </c>
    </row>
    <row r="54" spans="1:27" ht="15.75" thickBot="1">
      <c r="A54" s="16" t="s">
        <v>83</v>
      </c>
      <c r="B54" s="19" t="s">
        <v>84</v>
      </c>
      <c r="C54" s="25" t="s">
        <v>86</v>
      </c>
      <c r="D54" s="34"/>
      <c r="E54" s="39"/>
      <c r="F54" s="23"/>
      <c r="G54" s="23"/>
      <c r="H54" s="23"/>
      <c r="I54" s="35"/>
      <c r="J54" s="34"/>
      <c r="K54" s="39"/>
      <c r="L54" s="23"/>
      <c r="M54" s="23"/>
      <c r="N54" s="54">
        <f t="shared" si="1"/>
        <v>0</v>
      </c>
      <c r="O54" s="45"/>
      <c r="P54" s="24"/>
      <c r="Q54" s="23"/>
      <c r="R54" s="47">
        <f t="shared" si="3"/>
        <v>0</v>
      </c>
      <c r="S54" s="21">
        <v>28</v>
      </c>
      <c r="T54" s="13"/>
      <c r="U54" s="10" t="e">
        <f t="shared" si="4"/>
        <v>#DIV/0!</v>
      </c>
      <c r="V54" s="10" t="e">
        <f t="shared" si="2"/>
        <v>#DIV/0!</v>
      </c>
      <c r="W54" s="20"/>
      <c r="X54" s="23" t="e">
        <f t="shared" si="0"/>
        <v>#DIV/0!</v>
      </c>
      <c r="Y54" s="24"/>
      <c r="Z54" s="20"/>
      <c r="AA54" s="20">
        <v>60</v>
      </c>
    </row>
    <row r="55" spans="1:27" ht="15.75" thickBot="1">
      <c r="A55" s="16" t="s">
        <v>83</v>
      </c>
      <c r="B55" s="19" t="s">
        <v>11</v>
      </c>
      <c r="C55" s="25" t="s">
        <v>87</v>
      </c>
      <c r="D55" s="34"/>
      <c r="E55" s="39"/>
      <c r="F55" s="23"/>
      <c r="G55" s="23"/>
      <c r="H55" s="23"/>
      <c r="I55" s="35"/>
      <c r="J55" s="34"/>
      <c r="K55" s="39"/>
      <c r="L55" s="23"/>
      <c r="M55" s="23"/>
      <c r="N55" s="54">
        <f t="shared" si="1"/>
        <v>0</v>
      </c>
      <c r="O55" s="45"/>
      <c r="P55" s="24"/>
      <c r="Q55" s="23"/>
      <c r="R55" s="47">
        <f t="shared" si="3"/>
        <v>0</v>
      </c>
      <c r="S55" s="21">
        <v>15</v>
      </c>
      <c r="T55" s="13"/>
      <c r="U55" s="10" t="e">
        <f t="shared" si="4"/>
        <v>#DIV/0!</v>
      </c>
      <c r="V55" s="10" t="e">
        <f t="shared" si="2"/>
        <v>#DIV/0!</v>
      </c>
      <c r="W55" s="20"/>
      <c r="X55" s="23" t="e">
        <f t="shared" si="0"/>
        <v>#DIV/0!</v>
      </c>
      <c r="Y55" s="24"/>
      <c r="Z55" s="20"/>
      <c r="AA55" s="20">
        <v>60</v>
      </c>
    </row>
    <row r="56" spans="1:27" ht="15.75" thickBot="1">
      <c r="A56" s="16" t="s">
        <v>83</v>
      </c>
      <c r="B56" s="19" t="s">
        <v>11</v>
      </c>
      <c r="C56" s="25" t="s">
        <v>88</v>
      </c>
      <c r="D56" s="34"/>
      <c r="E56" s="39"/>
      <c r="F56" s="23"/>
      <c r="G56" s="23"/>
      <c r="H56" s="23"/>
      <c r="I56" s="35"/>
      <c r="J56" s="34"/>
      <c r="K56" s="39"/>
      <c r="L56" s="23"/>
      <c r="M56" s="23"/>
      <c r="N56" s="54">
        <f t="shared" si="1"/>
        <v>0</v>
      </c>
      <c r="O56" s="45"/>
      <c r="P56" s="24"/>
      <c r="Q56" s="23"/>
      <c r="R56" s="47">
        <f t="shared" si="3"/>
        <v>0</v>
      </c>
      <c r="S56" s="21">
        <v>39</v>
      </c>
      <c r="T56" s="13"/>
      <c r="U56" s="10" t="e">
        <f t="shared" si="4"/>
        <v>#DIV/0!</v>
      </c>
      <c r="V56" s="10" t="e">
        <f t="shared" si="2"/>
        <v>#DIV/0!</v>
      </c>
      <c r="W56" s="20"/>
      <c r="X56" s="23" t="e">
        <f t="shared" si="0"/>
        <v>#DIV/0!</v>
      </c>
      <c r="Y56" s="24"/>
      <c r="Z56" s="20"/>
      <c r="AA56" s="20">
        <v>152</v>
      </c>
    </row>
    <row r="57" spans="1:27" ht="15.75" thickBot="1">
      <c r="A57" s="16" t="s">
        <v>89</v>
      </c>
      <c r="B57" s="19" t="s">
        <v>90</v>
      </c>
      <c r="C57" s="25" t="s">
        <v>91</v>
      </c>
      <c r="D57" s="34"/>
      <c r="E57" s="39"/>
      <c r="F57" s="23"/>
      <c r="G57" s="23"/>
      <c r="H57" s="23"/>
      <c r="I57" s="35"/>
      <c r="J57" s="34"/>
      <c r="K57" s="39"/>
      <c r="L57" s="23"/>
      <c r="M57" s="23"/>
      <c r="N57" s="54">
        <f t="shared" si="1"/>
        <v>0</v>
      </c>
      <c r="O57" s="45"/>
      <c r="P57" s="24"/>
      <c r="Q57" s="23"/>
      <c r="R57" s="47">
        <f t="shared" si="3"/>
        <v>0</v>
      </c>
      <c r="S57" s="21">
        <v>218</v>
      </c>
      <c r="T57" s="13"/>
      <c r="U57" s="10" t="e">
        <f t="shared" si="4"/>
        <v>#DIV/0!</v>
      </c>
      <c r="V57" s="10" t="e">
        <f t="shared" si="2"/>
        <v>#DIV/0!</v>
      </c>
      <c r="W57" s="20"/>
      <c r="X57" s="23" t="e">
        <f t="shared" si="0"/>
        <v>#DIV/0!</v>
      </c>
      <c r="Y57" s="24"/>
      <c r="Z57" s="20"/>
      <c r="AA57" s="20">
        <v>152</v>
      </c>
    </row>
    <row r="58" spans="1:27" ht="15.75" thickBot="1">
      <c r="A58" s="16" t="s">
        <v>89</v>
      </c>
      <c r="B58" s="19" t="s">
        <v>11</v>
      </c>
      <c r="C58" s="25" t="s">
        <v>92</v>
      </c>
      <c r="D58" s="34"/>
      <c r="E58" s="39"/>
      <c r="F58" s="23"/>
      <c r="G58" s="23"/>
      <c r="H58" s="23"/>
      <c r="I58" s="35"/>
      <c r="J58" s="34"/>
      <c r="K58" s="39"/>
      <c r="L58" s="23"/>
      <c r="M58" s="23"/>
      <c r="N58" s="54">
        <f t="shared" si="1"/>
        <v>0</v>
      </c>
      <c r="O58" s="45"/>
      <c r="P58" s="24"/>
      <c r="Q58" s="23"/>
      <c r="R58" s="47">
        <f t="shared" si="3"/>
        <v>0</v>
      </c>
      <c r="S58" s="21">
        <v>217</v>
      </c>
      <c r="T58" s="13"/>
      <c r="U58" s="10" t="e">
        <f t="shared" si="4"/>
        <v>#DIV/0!</v>
      </c>
      <c r="V58" s="10" t="e">
        <f t="shared" si="2"/>
        <v>#DIV/0!</v>
      </c>
      <c r="W58" s="20"/>
      <c r="X58" s="23" t="e">
        <f t="shared" si="0"/>
        <v>#DIV/0!</v>
      </c>
      <c r="Y58" s="24"/>
      <c r="Z58" s="20"/>
      <c r="AA58" s="20">
        <v>152</v>
      </c>
    </row>
    <row r="59" spans="1:27" ht="15.75" thickBot="1">
      <c r="A59" s="16" t="s">
        <v>93</v>
      </c>
      <c r="B59" s="19" t="s">
        <v>94</v>
      </c>
      <c r="C59" s="25" t="s">
        <v>95</v>
      </c>
      <c r="D59" s="34">
        <v>327</v>
      </c>
      <c r="E59" s="39"/>
      <c r="F59" s="23">
        <v>500</v>
      </c>
      <c r="G59" s="23">
        <v>1000</v>
      </c>
      <c r="H59" s="23">
        <v>9.94</v>
      </c>
      <c r="I59" s="35">
        <f t="shared" si="5"/>
        <v>4.97</v>
      </c>
      <c r="J59" s="34">
        <v>327</v>
      </c>
      <c r="K59" s="39" t="s">
        <v>180</v>
      </c>
      <c r="L59" s="23">
        <v>0.5</v>
      </c>
      <c r="M59" s="23">
        <v>13.8</v>
      </c>
      <c r="N59" s="54">
        <f t="shared" si="1"/>
        <v>6.9</v>
      </c>
      <c r="O59" s="45" t="s">
        <v>175</v>
      </c>
      <c r="P59" s="24">
        <v>1</v>
      </c>
      <c r="Q59" s="23">
        <v>3.55</v>
      </c>
      <c r="R59" s="47">
        <f t="shared" si="3"/>
        <v>3.55</v>
      </c>
      <c r="S59" s="21"/>
      <c r="T59" s="13"/>
      <c r="U59" s="10" t="e">
        <f t="shared" si="4"/>
        <v>#DIV/0!</v>
      </c>
      <c r="V59" s="10" t="e">
        <f t="shared" si="2"/>
        <v>#DIV/0!</v>
      </c>
      <c r="W59" s="20"/>
      <c r="X59" s="23" t="e">
        <f t="shared" si="0"/>
        <v>#DIV/0!</v>
      </c>
      <c r="Y59" s="24"/>
      <c r="Z59" s="20"/>
      <c r="AA59" s="20">
        <v>136</v>
      </c>
    </row>
    <row r="60" spans="1:27" ht="15.75" thickBot="1">
      <c r="A60" s="16" t="s">
        <v>93</v>
      </c>
      <c r="B60" s="19" t="s">
        <v>94</v>
      </c>
      <c r="C60" s="25" t="s">
        <v>96</v>
      </c>
      <c r="D60" s="34">
        <v>252</v>
      </c>
      <c r="E60" s="39"/>
      <c r="F60" s="23">
        <v>500</v>
      </c>
      <c r="G60" s="23">
        <v>1000</v>
      </c>
      <c r="H60" s="23">
        <v>11.88</v>
      </c>
      <c r="I60" s="35">
        <f t="shared" si="5"/>
        <v>5.94</v>
      </c>
      <c r="J60" s="34"/>
      <c r="K60" s="39" t="s">
        <v>181</v>
      </c>
      <c r="L60" s="23"/>
      <c r="M60" s="23"/>
      <c r="N60" s="54">
        <f t="shared" si="1"/>
        <v>0</v>
      </c>
      <c r="O60" s="45"/>
      <c r="P60" s="24">
        <v>1</v>
      </c>
      <c r="Q60" s="23">
        <v>3.55</v>
      </c>
      <c r="R60" s="47">
        <f t="shared" si="3"/>
        <v>3.55</v>
      </c>
      <c r="S60" s="21"/>
      <c r="T60" s="13"/>
      <c r="U60" s="10" t="e">
        <f t="shared" si="4"/>
        <v>#DIV/0!</v>
      </c>
      <c r="V60" s="10" t="e">
        <f t="shared" si="2"/>
        <v>#DIV/0!</v>
      </c>
      <c r="W60" s="20"/>
      <c r="X60" s="23" t="e">
        <f t="shared" si="0"/>
        <v>#DIV/0!</v>
      </c>
      <c r="Y60" s="24"/>
      <c r="Z60" s="20"/>
      <c r="AA60" s="20">
        <v>136</v>
      </c>
    </row>
    <row r="61" spans="1:27" ht="15.75" thickBot="1">
      <c r="A61" s="16" t="s">
        <v>93</v>
      </c>
      <c r="B61" s="19" t="s">
        <v>94</v>
      </c>
      <c r="C61" s="25" t="s">
        <v>97</v>
      </c>
      <c r="D61" s="34">
        <v>939</v>
      </c>
      <c r="E61" s="39"/>
      <c r="F61" s="23">
        <v>1500</v>
      </c>
      <c r="G61" s="23">
        <v>1000</v>
      </c>
      <c r="H61" s="23">
        <v>10.02</v>
      </c>
      <c r="I61" s="35">
        <f t="shared" si="5"/>
        <v>15.03</v>
      </c>
      <c r="J61" s="34">
        <v>939</v>
      </c>
      <c r="K61" s="39"/>
      <c r="L61" s="23">
        <v>1</v>
      </c>
      <c r="M61" s="23">
        <v>13.8</v>
      </c>
      <c r="N61" s="54">
        <f t="shared" si="1"/>
        <v>13.8</v>
      </c>
      <c r="O61" s="45"/>
      <c r="P61" s="24">
        <v>1</v>
      </c>
      <c r="Q61" s="23">
        <v>6.95</v>
      </c>
      <c r="R61" s="47">
        <f t="shared" si="3"/>
        <v>6.95</v>
      </c>
      <c r="S61" s="21"/>
      <c r="T61" s="13"/>
      <c r="U61" s="10" t="e">
        <f t="shared" si="4"/>
        <v>#DIV/0!</v>
      </c>
      <c r="V61" s="10" t="e">
        <f t="shared" si="2"/>
        <v>#DIV/0!</v>
      </c>
      <c r="W61" s="20"/>
      <c r="X61" s="23" t="e">
        <f t="shared" si="0"/>
        <v>#DIV/0!</v>
      </c>
      <c r="Y61" s="24"/>
      <c r="Z61" s="20"/>
      <c r="AA61" s="20">
        <v>136</v>
      </c>
    </row>
    <row r="62" spans="1:27" ht="15.75" thickBot="1">
      <c r="A62" s="16" t="s">
        <v>93</v>
      </c>
      <c r="B62" s="19" t="s">
        <v>98</v>
      </c>
      <c r="C62" s="25" t="s">
        <v>99</v>
      </c>
      <c r="D62" s="34">
        <v>10</v>
      </c>
      <c r="E62" s="39"/>
      <c r="F62" s="23">
        <v>500</v>
      </c>
      <c r="G62" s="23">
        <v>1000</v>
      </c>
      <c r="H62" s="23">
        <v>4.92</v>
      </c>
      <c r="I62" s="35">
        <f t="shared" si="5"/>
        <v>2.46</v>
      </c>
      <c r="J62" s="34">
        <v>10</v>
      </c>
      <c r="K62" s="39"/>
      <c r="L62" s="23">
        <v>0.25</v>
      </c>
      <c r="M62" s="23">
        <v>20.8</v>
      </c>
      <c r="N62" s="54">
        <f t="shared" si="1"/>
        <v>5.2</v>
      </c>
      <c r="O62" s="45"/>
      <c r="P62" s="24">
        <v>1</v>
      </c>
      <c r="Q62" s="23">
        <v>2.75</v>
      </c>
      <c r="R62" s="47">
        <f t="shared" si="3"/>
        <v>2.75</v>
      </c>
      <c r="S62" s="21"/>
      <c r="T62" s="13"/>
      <c r="U62" s="10" t="e">
        <f t="shared" si="4"/>
        <v>#DIV/0!</v>
      </c>
      <c r="V62" s="10" t="e">
        <f t="shared" si="2"/>
        <v>#DIV/0!</v>
      </c>
      <c r="W62" s="20"/>
      <c r="X62" s="23" t="e">
        <f t="shared" si="0"/>
        <v>#DIV/0!</v>
      </c>
      <c r="Y62" s="24"/>
      <c r="Z62" s="20"/>
      <c r="AA62" s="20">
        <v>139</v>
      </c>
    </row>
    <row r="63" spans="1:27" ht="15.75" thickBot="1">
      <c r="A63" s="16" t="s">
        <v>93</v>
      </c>
      <c r="B63" s="19" t="s">
        <v>100</v>
      </c>
      <c r="C63" s="25" t="s">
        <v>101</v>
      </c>
      <c r="D63" s="34"/>
      <c r="E63" s="39"/>
      <c r="F63" s="23"/>
      <c r="G63" s="23"/>
      <c r="H63" s="23"/>
      <c r="I63" s="35"/>
      <c r="J63" s="34"/>
      <c r="K63" s="39"/>
      <c r="L63" s="23"/>
      <c r="M63" s="23"/>
      <c r="N63" s="54">
        <f t="shared" si="1"/>
        <v>0</v>
      </c>
      <c r="O63" s="45"/>
      <c r="P63" s="24"/>
      <c r="Q63" s="23"/>
      <c r="R63" s="47">
        <f t="shared" si="3"/>
        <v>0</v>
      </c>
      <c r="S63" s="21">
        <v>10</v>
      </c>
      <c r="T63" s="13"/>
      <c r="U63" s="10" t="e">
        <f t="shared" si="4"/>
        <v>#DIV/0!</v>
      </c>
      <c r="V63" s="10" t="e">
        <f t="shared" si="2"/>
        <v>#DIV/0!</v>
      </c>
      <c r="W63" s="20"/>
      <c r="X63" s="23" t="e">
        <f t="shared" si="0"/>
        <v>#DIV/0!</v>
      </c>
      <c r="Y63" s="24"/>
      <c r="Z63" s="20"/>
      <c r="AA63" s="20">
        <v>48</v>
      </c>
    </row>
    <row r="64" spans="1:27" ht="15.75" thickBot="1">
      <c r="A64" s="16" t="s">
        <v>102</v>
      </c>
      <c r="B64" s="19" t="s">
        <v>11</v>
      </c>
      <c r="C64" s="25" t="s">
        <v>103</v>
      </c>
      <c r="D64" s="34"/>
      <c r="E64" s="39"/>
      <c r="F64" s="23"/>
      <c r="G64" s="23"/>
      <c r="H64" s="23"/>
      <c r="I64" s="35"/>
      <c r="J64" s="34"/>
      <c r="K64" s="39"/>
      <c r="L64" s="23"/>
      <c r="M64" s="23"/>
      <c r="N64" s="54">
        <f t="shared" si="1"/>
        <v>0</v>
      </c>
      <c r="O64" s="45"/>
      <c r="P64" s="24"/>
      <c r="Q64" s="23"/>
      <c r="R64" s="47">
        <f t="shared" si="3"/>
        <v>0</v>
      </c>
      <c r="S64" s="21">
        <v>364</v>
      </c>
      <c r="T64" s="13"/>
      <c r="U64" s="10" t="e">
        <f t="shared" si="4"/>
        <v>#DIV/0!</v>
      </c>
      <c r="V64" s="10" t="e">
        <f t="shared" ref="V64:V102" si="6">ROUNDUP(U64,0)</f>
        <v>#DIV/0!</v>
      </c>
      <c r="W64" s="20"/>
      <c r="X64" s="23" t="e">
        <f t="shared" si="0"/>
        <v>#DIV/0!</v>
      </c>
      <c r="Y64" s="24"/>
      <c r="Z64" s="20"/>
      <c r="AA64" s="20">
        <v>187</v>
      </c>
    </row>
    <row r="65" spans="1:27" ht="15.75" thickBot="1">
      <c r="A65" s="16" t="s">
        <v>102</v>
      </c>
      <c r="B65" s="19" t="s">
        <v>11</v>
      </c>
      <c r="C65" s="25" t="s">
        <v>104</v>
      </c>
      <c r="D65" s="34"/>
      <c r="E65" s="39"/>
      <c r="F65" s="23"/>
      <c r="G65" s="23"/>
      <c r="H65" s="23"/>
      <c r="I65" s="35"/>
      <c r="J65" s="34"/>
      <c r="K65" s="39"/>
      <c r="L65" s="23"/>
      <c r="M65" s="23"/>
      <c r="N65" s="54">
        <f t="shared" si="1"/>
        <v>0</v>
      </c>
      <c r="O65" s="45"/>
      <c r="P65" s="24"/>
      <c r="Q65" s="23"/>
      <c r="R65" s="47">
        <f t="shared" si="3"/>
        <v>0</v>
      </c>
      <c r="S65" s="21">
        <v>28</v>
      </c>
      <c r="T65" s="13"/>
      <c r="U65" s="10" t="e">
        <f t="shared" ref="U65:U102" si="7">S65/T65</f>
        <v>#DIV/0!</v>
      </c>
      <c r="V65" s="10" t="e">
        <f t="shared" si="6"/>
        <v>#DIV/0!</v>
      </c>
      <c r="W65" s="20"/>
      <c r="X65" s="23" t="e">
        <f t="shared" si="0"/>
        <v>#DIV/0!</v>
      </c>
      <c r="Y65" s="24"/>
      <c r="Z65" s="20"/>
      <c r="AA65" s="20">
        <v>25</v>
      </c>
    </row>
    <row r="66" spans="1:27" ht="15.75" thickBot="1">
      <c r="A66" s="16" t="s">
        <v>105</v>
      </c>
      <c r="B66" s="19" t="s">
        <v>106</v>
      </c>
      <c r="C66" s="25" t="s">
        <v>107</v>
      </c>
      <c r="D66" s="34"/>
      <c r="E66" s="39"/>
      <c r="F66" s="23"/>
      <c r="G66" s="23"/>
      <c r="H66" s="23"/>
      <c r="I66" s="35"/>
      <c r="J66" s="34"/>
      <c r="K66" s="39"/>
      <c r="L66" s="23"/>
      <c r="M66" s="23"/>
      <c r="N66" s="54">
        <f t="shared" si="1"/>
        <v>0</v>
      </c>
      <c r="O66" s="45"/>
      <c r="P66" s="24"/>
      <c r="Q66" s="23"/>
      <c r="R66" s="47">
        <f t="shared" si="3"/>
        <v>0</v>
      </c>
      <c r="S66" s="21">
        <v>45</v>
      </c>
      <c r="T66" s="13"/>
      <c r="U66" s="10" t="e">
        <f t="shared" si="7"/>
        <v>#DIV/0!</v>
      </c>
      <c r="V66" s="10" t="e">
        <f t="shared" si="6"/>
        <v>#DIV/0!</v>
      </c>
      <c r="W66" s="20"/>
      <c r="X66" s="23" t="e">
        <f t="shared" si="0"/>
        <v>#DIV/0!</v>
      </c>
      <c r="Y66" s="24"/>
      <c r="Z66" s="20"/>
      <c r="AA66" s="20">
        <v>108</v>
      </c>
    </row>
    <row r="67" spans="1:27" ht="15.75" thickBot="1">
      <c r="A67" s="16" t="s">
        <v>105</v>
      </c>
      <c r="B67" s="19" t="s">
        <v>108</v>
      </c>
      <c r="C67" s="25" t="s">
        <v>77</v>
      </c>
      <c r="D67" s="34"/>
      <c r="E67" s="39"/>
      <c r="F67" s="23"/>
      <c r="G67" s="23"/>
      <c r="H67" s="23"/>
      <c r="I67" s="35"/>
      <c r="J67" s="34"/>
      <c r="K67" s="39"/>
      <c r="L67" s="23"/>
      <c r="M67" s="23"/>
      <c r="N67" s="54">
        <f t="shared" si="1"/>
        <v>0</v>
      </c>
      <c r="O67" s="45"/>
      <c r="P67" s="24"/>
      <c r="Q67" s="23"/>
      <c r="R67" s="47">
        <f t="shared" si="3"/>
        <v>0</v>
      </c>
      <c r="S67" s="21">
        <v>22</v>
      </c>
      <c r="T67" s="13"/>
      <c r="U67" s="10" t="e">
        <f t="shared" si="7"/>
        <v>#DIV/0!</v>
      </c>
      <c r="V67" s="10" t="e">
        <f t="shared" si="6"/>
        <v>#DIV/0!</v>
      </c>
      <c r="W67" s="20"/>
      <c r="X67" s="23" t="e">
        <f t="shared" si="0"/>
        <v>#DIV/0!</v>
      </c>
      <c r="Y67" s="24"/>
      <c r="Z67" s="20"/>
      <c r="AA67" s="20">
        <v>133</v>
      </c>
    </row>
    <row r="68" spans="1:27" ht="15.75" thickBot="1">
      <c r="A68" s="16" t="s">
        <v>105</v>
      </c>
      <c r="B68" s="19" t="s">
        <v>108</v>
      </c>
      <c r="C68" s="25" t="s">
        <v>109</v>
      </c>
      <c r="D68" s="34"/>
      <c r="E68" s="39"/>
      <c r="F68" s="23"/>
      <c r="G68" s="23"/>
      <c r="H68" s="23"/>
      <c r="I68" s="35"/>
      <c r="J68" s="34"/>
      <c r="K68" s="39"/>
      <c r="L68" s="23"/>
      <c r="M68" s="23"/>
      <c r="N68" s="54">
        <f t="shared" si="1"/>
        <v>0</v>
      </c>
      <c r="O68" s="45"/>
      <c r="P68" s="24"/>
      <c r="Q68" s="23"/>
      <c r="R68" s="47">
        <f t="shared" si="3"/>
        <v>0</v>
      </c>
      <c r="S68" s="21">
        <v>65</v>
      </c>
      <c r="T68" s="13"/>
      <c r="U68" s="10" t="e">
        <f t="shared" si="7"/>
        <v>#DIV/0!</v>
      </c>
      <c r="V68" s="10" t="e">
        <f t="shared" si="6"/>
        <v>#DIV/0!</v>
      </c>
      <c r="W68" s="20"/>
      <c r="X68" s="23" t="e">
        <f t="shared" ref="X68:X101" si="8">W68*V68*T68</f>
        <v>#DIV/0!</v>
      </c>
      <c r="Y68" s="24"/>
      <c r="Z68" s="20"/>
      <c r="AA68" s="20">
        <v>320</v>
      </c>
    </row>
    <row r="69" spans="1:27" ht="15.75" thickBot="1">
      <c r="A69" s="16" t="s">
        <v>110</v>
      </c>
      <c r="B69" s="19" t="s">
        <v>111</v>
      </c>
      <c r="C69" s="25" t="s">
        <v>112</v>
      </c>
      <c r="D69" s="34">
        <v>64</v>
      </c>
      <c r="E69" s="39"/>
      <c r="F69" s="23">
        <v>500</v>
      </c>
      <c r="G69" s="23">
        <v>1000</v>
      </c>
      <c r="H69" s="23">
        <v>6.8</v>
      </c>
      <c r="I69" s="35">
        <f t="shared" si="5"/>
        <v>3.4</v>
      </c>
      <c r="J69" s="34">
        <v>64</v>
      </c>
      <c r="K69" s="39" t="s">
        <v>182</v>
      </c>
      <c r="L69" s="23">
        <v>0.5</v>
      </c>
      <c r="M69" s="23">
        <v>11.92</v>
      </c>
      <c r="N69" s="54">
        <f t="shared" si="1"/>
        <v>5.96</v>
      </c>
      <c r="O69" s="45"/>
      <c r="P69" s="24">
        <v>1</v>
      </c>
      <c r="Q69" s="23">
        <v>5.95</v>
      </c>
      <c r="R69" s="47">
        <f t="shared" si="3"/>
        <v>5.95</v>
      </c>
      <c r="S69" s="21"/>
      <c r="T69" s="13"/>
      <c r="U69" s="10" t="e">
        <f t="shared" si="7"/>
        <v>#DIV/0!</v>
      </c>
      <c r="V69" s="10" t="e">
        <f t="shared" si="6"/>
        <v>#DIV/0!</v>
      </c>
      <c r="W69" s="20"/>
      <c r="X69" s="23" t="e">
        <f t="shared" si="8"/>
        <v>#DIV/0!</v>
      </c>
      <c r="Y69" s="24"/>
      <c r="Z69" s="20"/>
      <c r="AA69" s="20">
        <v>198</v>
      </c>
    </row>
    <row r="70" spans="1:27" ht="15.75" thickBot="1">
      <c r="A70" s="16" t="s">
        <v>110</v>
      </c>
      <c r="B70" s="19" t="s">
        <v>11</v>
      </c>
      <c r="C70" s="25" t="s">
        <v>113</v>
      </c>
      <c r="D70" s="34">
        <v>16</v>
      </c>
      <c r="E70" s="39" t="s">
        <v>183</v>
      </c>
      <c r="F70" s="23"/>
      <c r="G70" s="23"/>
      <c r="H70" s="23"/>
      <c r="I70" s="35"/>
      <c r="J70" s="34">
        <v>16</v>
      </c>
      <c r="K70" s="39" t="s">
        <v>183</v>
      </c>
      <c r="L70" s="23"/>
      <c r="M70" s="23"/>
      <c r="N70" s="54">
        <f t="shared" si="1"/>
        <v>0</v>
      </c>
      <c r="O70" s="45"/>
      <c r="P70" s="24"/>
      <c r="Q70" s="23"/>
      <c r="R70" s="47">
        <f t="shared" si="3"/>
        <v>0</v>
      </c>
      <c r="S70" s="21"/>
      <c r="T70" s="13"/>
      <c r="U70" s="10" t="e">
        <f t="shared" si="7"/>
        <v>#DIV/0!</v>
      </c>
      <c r="V70" s="10" t="e">
        <f t="shared" si="6"/>
        <v>#DIV/0!</v>
      </c>
      <c r="W70" s="20"/>
      <c r="X70" s="23" t="e">
        <f t="shared" si="8"/>
        <v>#DIV/0!</v>
      </c>
      <c r="Y70" s="24"/>
      <c r="Z70" s="20"/>
      <c r="AA70" s="20">
        <v>198</v>
      </c>
    </row>
    <row r="71" spans="1:27" ht="15.75" thickBot="1">
      <c r="A71" s="16" t="s">
        <v>110</v>
      </c>
      <c r="B71" s="19" t="s">
        <v>11</v>
      </c>
      <c r="C71" s="25" t="s">
        <v>114</v>
      </c>
      <c r="D71" s="34">
        <v>22</v>
      </c>
      <c r="E71" s="39" t="s">
        <v>183</v>
      </c>
      <c r="F71" s="23"/>
      <c r="G71" s="23"/>
      <c r="H71" s="23"/>
      <c r="I71" s="35"/>
      <c r="J71" s="34">
        <v>22</v>
      </c>
      <c r="K71" s="39" t="s">
        <v>183</v>
      </c>
      <c r="L71" s="23"/>
      <c r="M71" s="23"/>
      <c r="N71" s="54">
        <f t="shared" ref="N71:N102" si="9">L71*M71</f>
        <v>0</v>
      </c>
      <c r="O71" s="45"/>
      <c r="P71" s="24"/>
      <c r="Q71" s="23"/>
      <c r="R71" s="47">
        <f t="shared" si="3"/>
        <v>0</v>
      </c>
      <c r="S71" s="21"/>
      <c r="T71" s="13"/>
      <c r="U71" s="10" t="e">
        <f t="shared" si="7"/>
        <v>#DIV/0!</v>
      </c>
      <c r="V71" s="10" t="e">
        <f t="shared" si="6"/>
        <v>#DIV/0!</v>
      </c>
      <c r="W71" s="20"/>
      <c r="X71" s="23" t="e">
        <f t="shared" si="8"/>
        <v>#DIV/0!</v>
      </c>
      <c r="Y71" s="24"/>
      <c r="Z71" s="20"/>
      <c r="AA71" s="20">
        <v>198</v>
      </c>
    </row>
    <row r="72" spans="1:27" ht="15.75" thickBot="1">
      <c r="A72" s="16" t="s">
        <v>110</v>
      </c>
      <c r="B72" s="19" t="s">
        <v>11</v>
      </c>
      <c r="C72" s="25" t="s">
        <v>115</v>
      </c>
      <c r="D72" s="34">
        <v>139</v>
      </c>
      <c r="E72" s="39" t="s">
        <v>183</v>
      </c>
      <c r="F72" s="23"/>
      <c r="G72" s="23"/>
      <c r="H72" s="23"/>
      <c r="I72" s="35"/>
      <c r="J72" s="34">
        <v>139</v>
      </c>
      <c r="K72" s="39" t="s">
        <v>183</v>
      </c>
      <c r="L72" s="23"/>
      <c r="M72" s="23"/>
      <c r="N72" s="54">
        <f t="shared" si="9"/>
        <v>0</v>
      </c>
      <c r="O72" s="45"/>
      <c r="P72" s="24"/>
      <c r="Q72" s="23"/>
      <c r="R72" s="47">
        <f t="shared" ref="R72:R101" si="10">Q72*P72</f>
        <v>0</v>
      </c>
      <c r="S72" s="21"/>
      <c r="T72" s="13"/>
      <c r="U72" s="10" t="e">
        <f t="shared" si="7"/>
        <v>#DIV/0!</v>
      </c>
      <c r="V72" s="10" t="e">
        <f t="shared" si="6"/>
        <v>#DIV/0!</v>
      </c>
      <c r="W72" s="20"/>
      <c r="X72" s="23" t="e">
        <f t="shared" si="8"/>
        <v>#DIV/0!</v>
      </c>
      <c r="Y72" s="24"/>
      <c r="Z72" s="20"/>
      <c r="AA72" s="20">
        <v>133</v>
      </c>
    </row>
    <row r="73" spans="1:27" ht="15.75" thickBot="1">
      <c r="A73" s="16" t="s">
        <v>110</v>
      </c>
      <c r="B73" s="19" t="s">
        <v>11</v>
      </c>
      <c r="C73" s="25" t="s">
        <v>116</v>
      </c>
      <c r="D73" s="34">
        <v>28</v>
      </c>
      <c r="E73" s="39" t="s">
        <v>183</v>
      </c>
      <c r="F73" s="23"/>
      <c r="G73" s="23"/>
      <c r="H73" s="23"/>
      <c r="I73" s="35"/>
      <c r="J73" s="34">
        <v>28</v>
      </c>
      <c r="K73" s="39" t="s">
        <v>183</v>
      </c>
      <c r="L73" s="23"/>
      <c r="M73" s="23"/>
      <c r="N73" s="54">
        <f t="shared" si="9"/>
        <v>0</v>
      </c>
      <c r="O73" s="45"/>
      <c r="P73" s="24"/>
      <c r="Q73" s="23"/>
      <c r="R73" s="47">
        <f t="shared" si="10"/>
        <v>0</v>
      </c>
      <c r="S73" s="21"/>
      <c r="T73" s="13"/>
      <c r="U73" s="10" t="e">
        <f t="shared" si="7"/>
        <v>#DIV/0!</v>
      </c>
      <c r="V73" s="10" t="e">
        <f t="shared" si="6"/>
        <v>#DIV/0!</v>
      </c>
      <c r="W73" s="20"/>
      <c r="X73" s="23" t="e">
        <f t="shared" si="8"/>
        <v>#DIV/0!</v>
      </c>
      <c r="Y73" s="24"/>
      <c r="Z73" s="20"/>
      <c r="AA73" s="20">
        <v>133</v>
      </c>
    </row>
    <row r="74" spans="1:27" ht="15.75" thickBot="1">
      <c r="A74" s="16" t="s">
        <v>110</v>
      </c>
      <c r="B74" s="19" t="s">
        <v>117</v>
      </c>
      <c r="C74" s="25" t="s">
        <v>118</v>
      </c>
      <c r="D74" s="34">
        <v>16</v>
      </c>
      <c r="E74" s="39"/>
      <c r="F74" s="23">
        <v>100</v>
      </c>
      <c r="G74" s="23">
        <v>1000</v>
      </c>
      <c r="H74" s="23">
        <v>133</v>
      </c>
      <c r="I74" s="35">
        <f t="shared" ref="I74:I102" si="11">F74/G74*H74</f>
        <v>13.3</v>
      </c>
      <c r="J74" s="34">
        <v>16</v>
      </c>
      <c r="K74" s="39"/>
      <c r="L74" s="23"/>
      <c r="M74" s="23"/>
      <c r="N74" s="54">
        <f t="shared" si="9"/>
        <v>0</v>
      </c>
      <c r="O74" s="45" t="s">
        <v>176</v>
      </c>
      <c r="P74" s="24">
        <v>1</v>
      </c>
      <c r="Q74" s="23">
        <v>19.95</v>
      </c>
      <c r="R74" s="47">
        <f t="shared" si="10"/>
        <v>19.95</v>
      </c>
      <c r="S74" s="21"/>
      <c r="T74" s="13"/>
      <c r="U74" s="10" t="e">
        <f t="shared" si="7"/>
        <v>#DIV/0!</v>
      </c>
      <c r="V74" s="10" t="e">
        <f t="shared" si="6"/>
        <v>#DIV/0!</v>
      </c>
      <c r="W74" s="20"/>
      <c r="X74" s="23" t="e">
        <f t="shared" si="8"/>
        <v>#DIV/0!</v>
      </c>
      <c r="Y74" s="24"/>
      <c r="Z74" s="20"/>
      <c r="AA74" s="20">
        <v>133</v>
      </c>
    </row>
    <row r="75" spans="1:27" ht="15.75" thickBot="1">
      <c r="A75" s="16" t="s">
        <v>110</v>
      </c>
      <c r="B75" s="19" t="s">
        <v>117</v>
      </c>
      <c r="C75" s="25" t="s">
        <v>119</v>
      </c>
      <c r="D75" s="34">
        <v>11</v>
      </c>
      <c r="E75" s="39"/>
      <c r="F75" s="23">
        <v>100</v>
      </c>
      <c r="G75" s="23">
        <v>1000</v>
      </c>
      <c r="H75" s="23">
        <v>133</v>
      </c>
      <c r="I75" s="35">
        <f t="shared" si="11"/>
        <v>13.3</v>
      </c>
      <c r="J75" s="34">
        <v>11</v>
      </c>
      <c r="K75" s="39"/>
      <c r="L75" s="23"/>
      <c r="M75" s="23"/>
      <c r="N75" s="54">
        <f t="shared" si="9"/>
        <v>0</v>
      </c>
      <c r="O75" s="45" t="s">
        <v>176</v>
      </c>
      <c r="P75" s="24">
        <v>1</v>
      </c>
      <c r="Q75" s="23">
        <v>19.95</v>
      </c>
      <c r="R75" s="47">
        <f t="shared" si="10"/>
        <v>19.95</v>
      </c>
      <c r="S75" s="21"/>
      <c r="T75" s="13"/>
      <c r="U75" s="10" t="e">
        <f t="shared" si="7"/>
        <v>#DIV/0!</v>
      </c>
      <c r="V75" s="10" t="e">
        <f t="shared" si="6"/>
        <v>#DIV/0!</v>
      </c>
      <c r="W75" s="20"/>
      <c r="X75" s="23" t="e">
        <f t="shared" si="8"/>
        <v>#DIV/0!</v>
      </c>
      <c r="Y75" s="24"/>
      <c r="Z75" s="20"/>
      <c r="AA75" s="20">
        <v>50</v>
      </c>
    </row>
    <row r="76" spans="1:27" ht="15.75" thickBot="1">
      <c r="A76" s="16" t="s">
        <v>110</v>
      </c>
      <c r="B76" s="19" t="s">
        <v>117</v>
      </c>
      <c r="C76" s="25" t="s">
        <v>120</v>
      </c>
      <c r="D76" s="34">
        <v>194</v>
      </c>
      <c r="E76" s="39"/>
      <c r="F76" s="23">
        <v>300</v>
      </c>
      <c r="G76" s="23">
        <v>1000</v>
      </c>
      <c r="H76" s="23">
        <v>133</v>
      </c>
      <c r="I76" s="35">
        <f t="shared" si="11"/>
        <v>39.9</v>
      </c>
      <c r="J76" s="34">
        <v>194</v>
      </c>
      <c r="K76" s="39"/>
      <c r="L76" s="23">
        <v>0.25</v>
      </c>
      <c r="M76" s="23">
        <v>135.5</v>
      </c>
      <c r="N76" s="54">
        <f t="shared" si="9"/>
        <v>33.875</v>
      </c>
      <c r="O76" s="45" t="s">
        <v>176</v>
      </c>
      <c r="P76" s="24">
        <v>1</v>
      </c>
      <c r="Q76" s="23">
        <v>19.95</v>
      </c>
      <c r="R76" s="47">
        <f t="shared" si="10"/>
        <v>19.95</v>
      </c>
      <c r="S76" s="21"/>
      <c r="T76" s="13"/>
      <c r="U76" s="10" t="e">
        <f t="shared" si="7"/>
        <v>#DIV/0!</v>
      </c>
      <c r="V76" s="10" t="e">
        <f t="shared" si="6"/>
        <v>#DIV/0!</v>
      </c>
      <c r="W76" s="20"/>
      <c r="X76" s="23" t="e">
        <f t="shared" si="8"/>
        <v>#DIV/0!</v>
      </c>
      <c r="Y76" s="24"/>
      <c r="Z76" s="20"/>
      <c r="AA76" s="20">
        <v>777</v>
      </c>
    </row>
    <row r="77" spans="1:27" ht="15.75" thickBot="1">
      <c r="A77" s="16" t="s">
        <v>110</v>
      </c>
      <c r="B77" s="19" t="s">
        <v>117</v>
      </c>
      <c r="C77" s="25" t="s">
        <v>121</v>
      </c>
      <c r="D77" s="34">
        <v>19</v>
      </c>
      <c r="E77" s="39"/>
      <c r="F77" s="23">
        <v>100</v>
      </c>
      <c r="G77" s="23">
        <v>1000</v>
      </c>
      <c r="H77" s="23">
        <v>133</v>
      </c>
      <c r="I77" s="35">
        <f t="shared" si="11"/>
        <v>13.3</v>
      </c>
      <c r="J77" s="34">
        <v>19</v>
      </c>
      <c r="K77" s="39"/>
      <c r="L77" s="23"/>
      <c r="M77" s="23"/>
      <c r="N77" s="54">
        <f t="shared" si="9"/>
        <v>0</v>
      </c>
      <c r="O77" s="45" t="s">
        <v>176</v>
      </c>
      <c r="P77" s="24">
        <v>1</v>
      </c>
      <c r="Q77" s="23">
        <v>19.95</v>
      </c>
      <c r="R77" s="47">
        <f t="shared" si="10"/>
        <v>19.95</v>
      </c>
      <c r="S77" s="21"/>
      <c r="T77" s="13"/>
      <c r="U77" s="10" t="e">
        <f t="shared" si="7"/>
        <v>#DIV/0!</v>
      </c>
      <c r="V77" s="10" t="e">
        <f t="shared" si="6"/>
        <v>#DIV/0!</v>
      </c>
      <c r="W77" s="20"/>
      <c r="X77" s="23" t="e">
        <f t="shared" si="8"/>
        <v>#DIV/0!</v>
      </c>
      <c r="Y77" s="24"/>
      <c r="Z77" s="20"/>
      <c r="AA77" s="20">
        <v>170</v>
      </c>
    </row>
    <row r="78" spans="1:27" ht="15.75" thickBot="1">
      <c r="A78" s="16" t="s">
        <v>110</v>
      </c>
      <c r="B78" s="19" t="s">
        <v>117</v>
      </c>
      <c r="C78" s="25" t="s">
        <v>122</v>
      </c>
      <c r="D78" s="34">
        <v>201</v>
      </c>
      <c r="E78" s="39"/>
      <c r="F78" s="23">
        <v>300</v>
      </c>
      <c r="G78" s="23">
        <v>1000</v>
      </c>
      <c r="H78" s="23">
        <v>133</v>
      </c>
      <c r="I78" s="35">
        <f t="shared" si="11"/>
        <v>39.9</v>
      </c>
      <c r="J78" s="34">
        <v>201</v>
      </c>
      <c r="K78" s="39"/>
      <c r="L78" s="23"/>
      <c r="M78" s="23"/>
      <c r="N78" s="54">
        <f t="shared" si="9"/>
        <v>0</v>
      </c>
      <c r="O78" s="45" t="s">
        <v>176</v>
      </c>
      <c r="P78" s="24">
        <v>1</v>
      </c>
      <c r="Q78" s="23">
        <v>19.95</v>
      </c>
      <c r="R78" s="47">
        <f t="shared" si="10"/>
        <v>19.95</v>
      </c>
      <c r="S78" s="21"/>
      <c r="T78" s="13"/>
      <c r="U78" s="10" t="e">
        <f t="shared" si="7"/>
        <v>#DIV/0!</v>
      </c>
      <c r="V78" s="10" t="e">
        <f t="shared" si="6"/>
        <v>#DIV/0!</v>
      </c>
      <c r="W78" s="20"/>
      <c r="X78" s="23" t="e">
        <f t="shared" si="8"/>
        <v>#DIV/0!</v>
      </c>
      <c r="Y78" s="24"/>
      <c r="Z78" s="20"/>
      <c r="AA78" s="20">
        <v>857</v>
      </c>
    </row>
    <row r="79" spans="1:27" ht="15.75" thickBot="1">
      <c r="A79" s="16" t="s">
        <v>110</v>
      </c>
      <c r="B79" s="19" t="s">
        <v>117</v>
      </c>
      <c r="C79" s="25" t="s">
        <v>123</v>
      </c>
      <c r="D79" s="34">
        <v>29</v>
      </c>
      <c r="E79" s="39"/>
      <c r="F79" s="23">
        <v>0</v>
      </c>
      <c r="G79" s="23">
        <v>0</v>
      </c>
      <c r="H79" s="23">
        <v>0</v>
      </c>
      <c r="I79" s="35"/>
      <c r="J79" s="34">
        <v>29</v>
      </c>
      <c r="K79" s="39"/>
      <c r="L79" s="23">
        <v>0</v>
      </c>
      <c r="M79" s="23">
        <v>0</v>
      </c>
      <c r="N79" s="54">
        <f t="shared" si="9"/>
        <v>0</v>
      </c>
      <c r="O79" s="45" t="s">
        <v>177</v>
      </c>
      <c r="P79" s="24">
        <v>1</v>
      </c>
      <c r="Q79" s="23">
        <v>25.95</v>
      </c>
      <c r="R79" s="47">
        <f t="shared" si="10"/>
        <v>25.95</v>
      </c>
      <c r="S79" s="21"/>
      <c r="T79" s="13"/>
      <c r="U79" s="10" t="e">
        <f t="shared" si="7"/>
        <v>#DIV/0!</v>
      </c>
      <c r="V79" s="10" t="e">
        <f t="shared" si="6"/>
        <v>#DIV/0!</v>
      </c>
      <c r="W79" s="20"/>
      <c r="X79" s="23" t="e">
        <f t="shared" si="8"/>
        <v>#DIV/0!</v>
      </c>
      <c r="Y79" s="24"/>
      <c r="Z79" s="20"/>
      <c r="AA79" s="20">
        <v>1854</v>
      </c>
    </row>
    <row r="80" spans="1:27" ht="15.75" thickBot="1">
      <c r="A80" s="16" t="s">
        <v>110</v>
      </c>
      <c r="B80" s="19" t="s">
        <v>117</v>
      </c>
      <c r="C80" s="25" t="s">
        <v>124</v>
      </c>
      <c r="D80" s="34">
        <v>56</v>
      </c>
      <c r="E80" s="39"/>
      <c r="F80" s="23"/>
      <c r="G80" s="23"/>
      <c r="H80" s="23"/>
      <c r="I80" s="35"/>
      <c r="J80" s="34">
        <v>56</v>
      </c>
      <c r="K80" s="39"/>
      <c r="L80" s="23"/>
      <c r="M80" s="23"/>
      <c r="N80" s="54">
        <f t="shared" si="9"/>
        <v>0</v>
      </c>
      <c r="O80" s="45" t="s">
        <v>176</v>
      </c>
      <c r="P80" s="24">
        <v>1</v>
      </c>
      <c r="Q80" s="23">
        <v>19.95</v>
      </c>
      <c r="R80" s="47">
        <f t="shared" si="10"/>
        <v>19.95</v>
      </c>
      <c r="S80" s="21"/>
      <c r="T80" s="13"/>
      <c r="U80" s="10" t="e">
        <f t="shared" si="7"/>
        <v>#DIV/0!</v>
      </c>
      <c r="V80" s="10" t="e">
        <f t="shared" si="6"/>
        <v>#DIV/0!</v>
      </c>
      <c r="W80" s="20"/>
      <c r="X80" s="23" t="e">
        <f t="shared" si="8"/>
        <v>#DIV/0!</v>
      </c>
      <c r="Y80" s="24"/>
      <c r="Z80" s="20"/>
      <c r="AA80" s="20">
        <v>1854</v>
      </c>
    </row>
    <row r="81" spans="1:27" ht="15.75" thickBot="1">
      <c r="A81" s="16" t="s">
        <v>110</v>
      </c>
      <c r="B81" s="19" t="s">
        <v>117</v>
      </c>
      <c r="C81" s="25" t="s">
        <v>125</v>
      </c>
      <c r="D81" s="34">
        <v>65</v>
      </c>
      <c r="E81" s="39"/>
      <c r="F81" s="23"/>
      <c r="G81" s="23"/>
      <c r="H81" s="23"/>
      <c r="I81" s="35"/>
      <c r="J81" s="34">
        <v>65</v>
      </c>
      <c r="K81" s="39"/>
      <c r="L81" s="23">
        <v>0.1</v>
      </c>
      <c r="M81" s="23">
        <v>159</v>
      </c>
      <c r="N81" s="54">
        <f t="shared" si="9"/>
        <v>15.9</v>
      </c>
      <c r="O81" s="45" t="s">
        <v>176</v>
      </c>
      <c r="P81" s="24">
        <v>1</v>
      </c>
      <c r="Q81" s="23">
        <v>19.95</v>
      </c>
      <c r="R81" s="47">
        <f t="shared" si="10"/>
        <v>19.95</v>
      </c>
      <c r="S81" s="21"/>
      <c r="T81" s="13"/>
      <c r="U81" s="10" t="e">
        <f t="shared" si="7"/>
        <v>#DIV/0!</v>
      </c>
      <c r="V81" s="10" t="e">
        <f t="shared" si="6"/>
        <v>#DIV/0!</v>
      </c>
      <c r="W81" s="20"/>
      <c r="X81" s="23" t="e">
        <f t="shared" si="8"/>
        <v>#DIV/0!</v>
      </c>
      <c r="Y81" s="24"/>
      <c r="Z81" s="20"/>
      <c r="AA81" s="20">
        <v>99</v>
      </c>
    </row>
    <row r="82" spans="1:27" ht="15.75" thickBot="1">
      <c r="A82" s="16" t="s">
        <v>126</v>
      </c>
      <c r="B82" s="19" t="s">
        <v>11</v>
      </c>
      <c r="C82" s="25" t="s">
        <v>127</v>
      </c>
      <c r="D82" s="34">
        <v>3</v>
      </c>
      <c r="E82" s="39"/>
      <c r="F82" s="23">
        <v>50</v>
      </c>
      <c r="G82" s="23">
        <v>1000</v>
      </c>
      <c r="H82" s="23">
        <v>152.4</v>
      </c>
      <c r="I82" s="35">
        <f t="shared" si="11"/>
        <v>7.620000000000001</v>
      </c>
      <c r="J82" s="34">
        <v>3</v>
      </c>
      <c r="K82" s="39"/>
      <c r="L82" s="23">
        <v>2.5000000000000001E-2</v>
      </c>
      <c r="M82" s="23">
        <v>294</v>
      </c>
      <c r="N82" s="54">
        <f t="shared" si="9"/>
        <v>7.3500000000000005</v>
      </c>
      <c r="O82" s="45"/>
      <c r="P82" s="24">
        <v>1</v>
      </c>
      <c r="Q82" s="23">
        <v>4.95</v>
      </c>
      <c r="R82" s="47">
        <f t="shared" si="10"/>
        <v>4.95</v>
      </c>
      <c r="S82" s="21"/>
      <c r="T82" s="13"/>
      <c r="U82" s="10" t="e">
        <f t="shared" si="7"/>
        <v>#DIV/0!</v>
      </c>
      <c r="V82" s="10" t="e">
        <f t="shared" si="6"/>
        <v>#DIV/0!</v>
      </c>
      <c r="W82" s="20"/>
      <c r="X82" s="23" t="e">
        <f t="shared" si="8"/>
        <v>#DIV/0!</v>
      </c>
      <c r="Y82" s="24"/>
      <c r="Z82" s="20"/>
      <c r="AA82" s="20">
        <v>28</v>
      </c>
    </row>
    <row r="83" spans="1:27" ht="15.75" thickBot="1">
      <c r="A83" s="16" t="s">
        <v>126</v>
      </c>
      <c r="B83" s="19" t="s">
        <v>11</v>
      </c>
      <c r="C83" s="25" t="s">
        <v>128</v>
      </c>
      <c r="D83" s="34">
        <v>17</v>
      </c>
      <c r="E83" s="39"/>
      <c r="F83" s="23">
        <v>5</v>
      </c>
      <c r="G83" s="23">
        <v>10</v>
      </c>
      <c r="H83" s="23">
        <v>6.84</v>
      </c>
      <c r="I83" s="35">
        <f t="shared" si="11"/>
        <v>3.42</v>
      </c>
      <c r="J83" s="34">
        <v>17</v>
      </c>
      <c r="K83" s="39"/>
      <c r="L83" s="23">
        <v>5</v>
      </c>
      <c r="M83" s="23">
        <v>1.24</v>
      </c>
      <c r="N83" s="54">
        <f t="shared" si="9"/>
        <v>6.2</v>
      </c>
      <c r="O83" s="45"/>
      <c r="P83" s="24">
        <v>1</v>
      </c>
      <c r="Q83" s="23">
        <v>4.95</v>
      </c>
      <c r="R83" s="47">
        <f t="shared" si="10"/>
        <v>4.95</v>
      </c>
      <c r="S83" s="21"/>
      <c r="T83" s="13"/>
      <c r="U83" s="10" t="e">
        <f t="shared" si="7"/>
        <v>#DIV/0!</v>
      </c>
      <c r="V83" s="10" t="e">
        <f t="shared" si="6"/>
        <v>#DIV/0!</v>
      </c>
      <c r="W83" s="20"/>
      <c r="X83" s="23" t="e">
        <f t="shared" si="8"/>
        <v>#DIV/0!</v>
      </c>
      <c r="Y83" s="24"/>
      <c r="Z83" s="20"/>
      <c r="AA83" s="20">
        <v>127</v>
      </c>
    </row>
    <row r="84" spans="1:27" ht="15.75" thickBot="1">
      <c r="A84" s="16" t="s">
        <v>129</v>
      </c>
      <c r="B84" s="19" t="s">
        <v>130</v>
      </c>
      <c r="C84" s="25" t="s">
        <v>131</v>
      </c>
      <c r="D84" s="34">
        <v>85</v>
      </c>
      <c r="E84" s="39"/>
      <c r="F84" s="23">
        <v>250</v>
      </c>
      <c r="G84" s="23">
        <v>1000</v>
      </c>
      <c r="H84" s="23">
        <v>44.16</v>
      </c>
      <c r="I84" s="35">
        <f t="shared" si="11"/>
        <v>11.04</v>
      </c>
      <c r="J84" s="34">
        <v>85</v>
      </c>
      <c r="K84" s="39"/>
      <c r="L84" s="23">
        <v>0.1</v>
      </c>
      <c r="M84" s="23">
        <v>68</v>
      </c>
      <c r="N84" s="54">
        <f t="shared" si="9"/>
        <v>6.8000000000000007</v>
      </c>
      <c r="O84" s="45"/>
      <c r="P84" s="24">
        <v>1</v>
      </c>
      <c r="Q84" s="23">
        <v>5.95</v>
      </c>
      <c r="R84" s="47">
        <f t="shared" si="10"/>
        <v>5.95</v>
      </c>
      <c r="S84" s="21"/>
      <c r="T84" s="13"/>
      <c r="U84" s="10" t="e">
        <f t="shared" si="7"/>
        <v>#DIV/0!</v>
      </c>
      <c r="V84" s="10" t="e">
        <f t="shared" si="6"/>
        <v>#DIV/0!</v>
      </c>
      <c r="W84" s="20"/>
      <c r="X84" s="23" t="e">
        <f t="shared" si="8"/>
        <v>#DIV/0!</v>
      </c>
      <c r="Y84" s="24"/>
      <c r="Z84" s="20"/>
      <c r="AA84" s="20">
        <v>15</v>
      </c>
    </row>
    <row r="85" spans="1:27" ht="15.75" thickBot="1">
      <c r="A85" s="16" t="s">
        <v>129</v>
      </c>
      <c r="B85" s="19" t="s">
        <v>130</v>
      </c>
      <c r="C85" s="25" t="s">
        <v>132</v>
      </c>
      <c r="D85" s="34">
        <v>379</v>
      </c>
      <c r="E85" s="39"/>
      <c r="F85" s="23">
        <v>2</v>
      </c>
      <c r="G85" s="23">
        <v>10</v>
      </c>
      <c r="H85" s="23">
        <v>37.799999999999997</v>
      </c>
      <c r="I85" s="35">
        <f t="shared" si="11"/>
        <v>7.56</v>
      </c>
      <c r="J85" s="34">
        <v>379</v>
      </c>
      <c r="K85" s="39"/>
      <c r="L85" s="23">
        <v>2</v>
      </c>
      <c r="M85" s="23">
        <v>3.032</v>
      </c>
      <c r="N85" s="54">
        <f t="shared" si="9"/>
        <v>6.0640000000000001</v>
      </c>
      <c r="O85" s="45"/>
      <c r="P85" s="24">
        <v>1</v>
      </c>
      <c r="Q85" s="23">
        <v>14.45</v>
      </c>
      <c r="R85" s="47">
        <f t="shared" si="10"/>
        <v>14.45</v>
      </c>
      <c r="S85" s="21"/>
      <c r="T85" s="13"/>
      <c r="U85" s="10" t="e">
        <f t="shared" si="7"/>
        <v>#DIV/0!</v>
      </c>
      <c r="V85" s="10" t="e">
        <f t="shared" si="6"/>
        <v>#DIV/0!</v>
      </c>
      <c r="W85" s="20"/>
      <c r="X85" s="23" t="e">
        <f t="shared" si="8"/>
        <v>#DIV/0!</v>
      </c>
      <c r="Y85" s="24"/>
      <c r="Z85" s="20"/>
      <c r="AA85" s="20">
        <v>39</v>
      </c>
    </row>
    <row r="86" spans="1:27" ht="15.75" thickBot="1">
      <c r="A86" s="16" t="s">
        <v>133</v>
      </c>
      <c r="B86" s="19" t="s">
        <v>134</v>
      </c>
      <c r="C86" s="25" t="s">
        <v>135</v>
      </c>
      <c r="D86" s="34">
        <v>50</v>
      </c>
      <c r="E86" s="39"/>
      <c r="F86" s="23">
        <v>500</v>
      </c>
      <c r="G86" s="23">
        <v>1000</v>
      </c>
      <c r="H86" s="23">
        <v>13.2</v>
      </c>
      <c r="I86" s="35">
        <f t="shared" si="11"/>
        <v>6.6</v>
      </c>
      <c r="J86" s="34">
        <v>50</v>
      </c>
      <c r="K86" s="39"/>
      <c r="L86" s="23">
        <v>0.1</v>
      </c>
      <c r="M86" s="23">
        <v>43</v>
      </c>
      <c r="N86" s="54">
        <f t="shared" si="9"/>
        <v>4.3</v>
      </c>
      <c r="O86" s="45"/>
      <c r="P86" s="24">
        <v>1</v>
      </c>
      <c r="Q86" s="23">
        <v>2.35</v>
      </c>
      <c r="R86" s="47">
        <f t="shared" si="10"/>
        <v>2.35</v>
      </c>
      <c r="S86" s="21"/>
      <c r="T86" s="13"/>
      <c r="U86" s="10" t="e">
        <f t="shared" si="7"/>
        <v>#DIV/0!</v>
      </c>
      <c r="V86" s="10" t="e">
        <f t="shared" si="6"/>
        <v>#DIV/0!</v>
      </c>
      <c r="W86" s="20"/>
      <c r="X86" s="23" t="e">
        <f t="shared" si="8"/>
        <v>#DIV/0!</v>
      </c>
      <c r="Y86" s="24"/>
      <c r="Z86" s="20"/>
      <c r="AA86" s="20">
        <v>54</v>
      </c>
    </row>
    <row r="87" spans="1:27" ht="15.75" thickBot="1">
      <c r="A87" s="16" t="s">
        <v>133</v>
      </c>
      <c r="B87" s="19" t="s">
        <v>134</v>
      </c>
      <c r="C87" s="25" t="s">
        <v>136</v>
      </c>
      <c r="D87" s="34">
        <v>339</v>
      </c>
      <c r="E87" s="39"/>
      <c r="F87" s="23">
        <v>500</v>
      </c>
      <c r="G87" s="23">
        <v>1000</v>
      </c>
      <c r="H87" s="23">
        <v>13.2</v>
      </c>
      <c r="I87" s="35">
        <f t="shared" si="11"/>
        <v>6.6</v>
      </c>
      <c r="J87" s="34">
        <v>339</v>
      </c>
      <c r="K87" s="39"/>
      <c r="L87" s="23">
        <v>0.5</v>
      </c>
      <c r="M87" s="23">
        <v>30.2</v>
      </c>
      <c r="N87" s="54">
        <f t="shared" si="9"/>
        <v>15.1</v>
      </c>
      <c r="O87" s="45"/>
      <c r="P87" s="24">
        <v>1</v>
      </c>
      <c r="Q87" s="23">
        <v>4.45</v>
      </c>
      <c r="R87" s="47">
        <f t="shared" si="10"/>
        <v>4.45</v>
      </c>
      <c r="S87" s="21"/>
      <c r="T87" s="13"/>
      <c r="U87" s="10" t="e">
        <f t="shared" si="7"/>
        <v>#DIV/0!</v>
      </c>
      <c r="V87" s="10" t="e">
        <f t="shared" si="6"/>
        <v>#DIV/0!</v>
      </c>
      <c r="W87" s="20"/>
      <c r="X87" s="23" t="e">
        <f t="shared" si="8"/>
        <v>#DIV/0!</v>
      </c>
      <c r="Y87" s="24"/>
      <c r="Z87" s="20"/>
      <c r="AA87" s="20">
        <v>181</v>
      </c>
    </row>
    <row r="88" spans="1:27" ht="15.75" thickBot="1">
      <c r="A88" s="16" t="s">
        <v>133</v>
      </c>
      <c r="B88" s="19" t="s">
        <v>134</v>
      </c>
      <c r="C88" s="25" t="s">
        <v>137</v>
      </c>
      <c r="D88" s="34">
        <v>179</v>
      </c>
      <c r="E88" s="39"/>
      <c r="F88" s="23">
        <v>500</v>
      </c>
      <c r="G88" s="23">
        <v>1000</v>
      </c>
      <c r="H88" s="23">
        <v>18.53</v>
      </c>
      <c r="I88" s="35">
        <f t="shared" si="11"/>
        <v>9.2650000000000006</v>
      </c>
      <c r="J88" s="34">
        <v>179</v>
      </c>
      <c r="K88" s="39"/>
      <c r="L88" s="23">
        <v>0.25</v>
      </c>
      <c r="M88" s="23">
        <v>32.4</v>
      </c>
      <c r="N88" s="54">
        <f t="shared" si="9"/>
        <v>8.1</v>
      </c>
      <c r="O88" s="45"/>
      <c r="P88" s="24">
        <v>1</v>
      </c>
      <c r="Q88" s="23">
        <v>2.35</v>
      </c>
      <c r="R88" s="47">
        <f t="shared" si="10"/>
        <v>2.35</v>
      </c>
      <c r="S88" s="21"/>
      <c r="T88" s="13"/>
      <c r="U88" s="10" t="e">
        <f t="shared" si="7"/>
        <v>#DIV/0!</v>
      </c>
      <c r="V88" s="10" t="e">
        <f t="shared" si="6"/>
        <v>#DIV/0!</v>
      </c>
      <c r="W88" s="20"/>
      <c r="X88" s="23" t="e">
        <f t="shared" si="8"/>
        <v>#DIV/0!</v>
      </c>
      <c r="Y88" s="24"/>
      <c r="Z88" s="20"/>
      <c r="AA88" s="20">
        <v>218</v>
      </c>
    </row>
    <row r="89" spans="1:27" ht="15.75" thickBot="1">
      <c r="A89" s="16" t="s">
        <v>133</v>
      </c>
      <c r="B89" s="19" t="s">
        <v>138</v>
      </c>
      <c r="C89" s="25" t="s">
        <v>139</v>
      </c>
      <c r="D89" s="34">
        <v>414</v>
      </c>
      <c r="E89" s="39"/>
      <c r="F89" s="23">
        <v>500</v>
      </c>
      <c r="G89" s="23">
        <v>1000</v>
      </c>
      <c r="H89" s="23">
        <v>9.6</v>
      </c>
      <c r="I89" s="35">
        <f t="shared" si="11"/>
        <v>4.8</v>
      </c>
      <c r="J89" s="34">
        <v>414</v>
      </c>
      <c r="K89" s="39"/>
      <c r="L89" s="23">
        <v>0.5</v>
      </c>
      <c r="M89" s="23">
        <v>30.2</v>
      </c>
      <c r="N89" s="54">
        <f t="shared" si="9"/>
        <v>15.1</v>
      </c>
      <c r="O89" s="45"/>
      <c r="P89" s="24">
        <v>1</v>
      </c>
      <c r="Q89" s="23">
        <v>4.55</v>
      </c>
      <c r="R89" s="47">
        <f t="shared" si="10"/>
        <v>4.55</v>
      </c>
      <c r="S89" s="21"/>
      <c r="T89" s="13"/>
      <c r="U89" s="10" t="e">
        <f t="shared" si="7"/>
        <v>#DIV/0!</v>
      </c>
      <c r="V89" s="10" t="e">
        <f t="shared" si="6"/>
        <v>#DIV/0!</v>
      </c>
      <c r="W89" s="20"/>
      <c r="X89" s="23" t="e">
        <f t="shared" si="8"/>
        <v>#DIV/0!</v>
      </c>
      <c r="Y89" s="24"/>
      <c r="Z89" s="20"/>
      <c r="AA89" s="20">
        <v>218</v>
      </c>
    </row>
    <row r="90" spans="1:27" ht="15.75" thickBot="1">
      <c r="A90" s="16" t="s">
        <v>133</v>
      </c>
      <c r="B90" s="19" t="s">
        <v>138</v>
      </c>
      <c r="C90" s="25" t="s">
        <v>140</v>
      </c>
      <c r="D90" s="34">
        <v>104</v>
      </c>
      <c r="E90" s="39"/>
      <c r="F90" s="23">
        <v>1</v>
      </c>
      <c r="G90" s="23">
        <v>10</v>
      </c>
      <c r="H90" s="23">
        <v>42</v>
      </c>
      <c r="I90" s="35">
        <f t="shared" si="11"/>
        <v>4.2</v>
      </c>
      <c r="J90" s="34">
        <v>104</v>
      </c>
      <c r="K90" s="39"/>
      <c r="L90" s="23">
        <v>1</v>
      </c>
      <c r="M90" s="23">
        <v>3.8519999999999999</v>
      </c>
      <c r="N90" s="54">
        <f t="shared" si="9"/>
        <v>3.8519999999999999</v>
      </c>
      <c r="O90" s="45"/>
      <c r="P90" s="24">
        <v>1</v>
      </c>
      <c r="Q90" s="23">
        <v>3.95</v>
      </c>
      <c r="R90" s="47">
        <f t="shared" si="10"/>
        <v>3.95</v>
      </c>
      <c r="S90" s="21"/>
      <c r="T90" s="13"/>
      <c r="U90" s="10" t="e">
        <f t="shared" si="7"/>
        <v>#DIV/0!</v>
      </c>
      <c r="V90" s="10" t="e">
        <f t="shared" si="6"/>
        <v>#DIV/0!</v>
      </c>
      <c r="W90" s="20"/>
      <c r="X90" s="23" t="e">
        <f t="shared" si="8"/>
        <v>#DIV/0!</v>
      </c>
      <c r="Y90" s="24"/>
      <c r="Z90" s="20"/>
      <c r="AA90" s="20">
        <v>217</v>
      </c>
    </row>
    <row r="91" spans="1:27" ht="15.75" thickBot="1">
      <c r="A91" s="16" t="s">
        <v>133</v>
      </c>
      <c r="B91" s="19" t="s">
        <v>138</v>
      </c>
      <c r="C91" s="25" t="s">
        <v>141</v>
      </c>
      <c r="D91" s="34">
        <v>413</v>
      </c>
      <c r="E91" s="39"/>
      <c r="F91" s="23">
        <v>2</v>
      </c>
      <c r="G91" s="23">
        <v>10</v>
      </c>
      <c r="H91" s="23">
        <v>28.2</v>
      </c>
      <c r="I91" s="35">
        <f t="shared" si="11"/>
        <v>5.6400000000000006</v>
      </c>
      <c r="J91" s="34">
        <v>413</v>
      </c>
      <c r="K91" s="39"/>
      <c r="L91" s="23">
        <v>2</v>
      </c>
      <c r="M91" s="23">
        <v>5.66</v>
      </c>
      <c r="N91" s="54">
        <f t="shared" si="9"/>
        <v>11.32</v>
      </c>
      <c r="O91" s="45"/>
      <c r="P91" s="24">
        <v>1</v>
      </c>
      <c r="Q91" s="23">
        <v>3.95</v>
      </c>
      <c r="R91" s="47">
        <f t="shared" si="10"/>
        <v>3.95</v>
      </c>
      <c r="S91" s="21"/>
      <c r="T91" s="13"/>
      <c r="U91" s="10" t="e">
        <f t="shared" si="7"/>
        <v>#DIV/0!</v>
      </c>
      <c r="V91" s="10" t="e">
        <f t="shared" si="6"/>
        <v>#DIV/0!</v>
      </c>
      <c r="W91" s="20"/>
      <c r="X91" s="23" t="e">
        <f t="shared" si="8"/>
        <v>#DIV/0!</v>
      </c>
      <c r="Y91" s="24"/>
      <c r="Z91" s="20"/>
      <c r="AA91" s="20">
        <v>217</v>
      </c>
    </row>
    <row r="92" spans="1:27" ht="15.75" thickBot="1">
      <c r="A92" s="16" t="s">
        <v>133</v>
      </c>
      <c r="B92" s="19" t="s">
        <v>142</v>
      </c>
      <c r="C92" s="25" t="s">
        <v>143</v>
      </c>
      <c r="D92" s="34">
        <v>66</v>
      </c>
      <c r="E92" s="39"/>
      <c r="F92" s="23">
        <v>100</v>
      </c>
      <c r="G92" s="23">
        <v>1000</v>
      </c>
      <c r="H92" s="23">
        <v>57.6</v>
      </c>
      <c r="I92" s="35">
        <f t="shared" si="11"/>
        <v>5.7600000000000007</v>
      </c>
      <c r="J92" s="34">
        <v>66</v>
      </c>
      <c r="K92" s="39"/>
      <c r="L92" s="23">
        <v>0.1</v>
      </c>
      <c r="M92" s="23">
        <v>148</v>
      </c>
      <c r="N92" s="54">
        <f t="shared" si="9"/>
        <v>14.8</v>
      </c>
      <c r="O92" s="45"/>
      <c r="P92" s="24">
        <v>1</v>
      </c>
      <c r="Q92" s="23">
        <v>5.95</v>
      </c>
      <c r="R92" s="47">
        <f t="shared" si="10"/>
        <v>5.95</v>
      </c>
      <c r="S92" s="21"/>
      <c r="T92" s="13"/>
      <c r="U92" s="10" t="e">
        <f t="shared" si="7"/>
        <v>#DIV/0!</v>
      </c>
      <c r="V92" s="10" t="e">
        <f t="shared" si="6"/>
        <v>#DIV/0!</v>
      </c>
      <c r="W92" s="20"/>
      <c r="X92" s="23" t="e">
        <f t="shared" si="8"/>
        <v>#DIV/0!</v>
      </c>
      <c r="Y92" s="24"/>
      <c r="Z92" s="20"/>
      <c r="AA92" s="20">
        <v>435</v>
      </c>
    </row>
    <row r="93" spans="1:27" ht="15.75" thickBot="1">
      <c r="A93" s="16" t="s">
        <v>144</v>
      </c>
      <c r="B93" s="19" t="s">
        <v>145</v>
      </c>
      <c r="C93" s="25" t="s">
        <v>146</v>
      </c>
      <c r="D93" s="34"/>
      <c r="E93" s="39"/>
      <c r="F93" s="23"/>
      <c r="G93" s="23"/>
      <c r="H93" s="23"/>
      <c r="I93" s="35"/>
      <c r="J93" s="34"/>
      <c r="K93" s="39"/>
      <c r="L93" s="23"/>
      <c r="M93" s="23"/>
      <c r="N93" s="54">
        <f t="shared" si="9"/>
        <v>0</v>
      </c>
      <c r="O93" s="45"/>
      <c r="P93" s="24"/>
      <c r="Q93" s="23"/>
      <c r="R93" s="47">
        <f t="shared" si="10"/>
        <v>0</v>
      </c>
      <c r="S93" s="21">
        <v>98</v>
      </c>
      <c r="T93" s="13"/>
      <c r="U93" s="10" t="e">
        <f t="shared" si="7"/>
        <v>#DIV/0!</v>
      </c>
      <c r="V93" s="10" t="e">
        <f t="shared" si="6"/>
        <v>#DIV/0!</v>
      </c>
      <c r="W93" s="20"/>
      <c r="X93" s="23" t="e">
        <f t="shared" si="8"/>
        <v>#DIV/0!</v>
      </c>
      <c r="Y93" s="24"/>
      <c r="Z93" s="20"/>
      <c r="AA93" s="20">
        <v>327</v>
      </c>
    </row>
    <row r="94" spans="1:27" ht="15.75" thickBot="1">
      <c r="A94" s="16" t="s">
        <v>147</v>
      </c>
      <c r="B94" s="19" t="s">
        <v>148</v>
      </c>
      <c r="C94" s="25" t="s">
        <v>149</v>
      </c>
      <c r="D94" s="34">
        <v>207</v>
      </c>
      <c r="E94" s="39"/>
      <c r="F94" s="23">
        <v>1000</v>
      </c>
      <c r="G94" s="23">
        <v>1000</v>
      </c>
      <c r="H94" s="23">
        <v>8.52</v>
      </c>
      <c r="I94" s="35">
        <f t="shared" si="11"/>
        <v>8.52</v>
      </c>
      <c r="J94" s="34">
        <v>207</v>
      </c>
      <c r="K94" s="39"/>
      <c r="L94" s="23">
        <v>0.5</v>
      </c>
      <c r="M94" s="23">
        <v>11.66</v>
      </c>
      <c r="N94" s="54">
        <f t="shared" si="9"/>
        <v>5.83</v>
      </c>
      <c r="O94" s="45"/>
      <c r="P94" s="24">
        <v>1</v>
      </c>
      <c r="Q94" s="23">
        <v>3.25</v>
      </c>
      <c r="R94" s="47">
        <f t="shared" si="10"/>
        <v>3.25</v>
      </c>
      <c r="S94" s="21"/>
      <c r="T94" s="13"/>
      <c r="U94" s="10" t="e">
        <f t="shared" si="7"/>
        <v>#DIV/0!</v>
      </c>
      <c r="V94" s="10" t="e">
        <f t="shared" si="6"/>
        <v>#DIV/0!</v>
      </c>
      <c r="W94" s="20"/>
      <c r="X94" s="23" t="e">
        <f t="shared" si="8"/>
        <v>#DIV/0!</v>
      </c>
      <c r="Y94" s="24"/>
      <c r="Z94" s="20"/>
      <c r="AA94" s="20">
        <v>252</v>
      </c>
    </row>
    <row r="95" spans="1:27" ht="15.75" thickBot="1">
      <c r="A95" s="16" t="s">
        <v>147</v>
      </c>
      <c r="B95" s="19" t="s">
        <v>148</v>
      </c>
      <c r="C95" s="25" t="s">
        <v>150</v>
      </c>
      <c r="D95" s="34">
        <v>546</v>
      </c>
      <c r="E95" s="39"/>
      <c r="F95" s="23">
        <v>1000</v>
      </c>
      <c r="G95" s="23">
        <v>1000</v>
      </c>
      <c r="H95" s="23">
        <v>8.52</v>
      </c>
      <c r="I95" s="35">
        <f t="shared" si="11"/>
        <v>8.52</v>
      </c>
      <c r="J95" s="34">
        <v>546</v>
      </c>
      <c r="K95" s="39"/>
      <c r="L95" s="23">
        <v>0.5</v>
      </c>
      <c r="M95" s="23">
        <v>11.66</v>
      </c>
      <c r="N95" s="54">
        <f t="shared" si="9"/>
        <v>5.83</v>
      </c>
      <c r="O95" s="45"/>
      <c r="P95" s="24">
        <v>1</v>
      </c>
      <c r="Q95" s="23">
        <v>3.25</v>
      </c>
      <c r="R95" s="47">
        <f t="shared" si="10"/>
        <v>3.25</v>
      </c>
      <c r="S95" s="21"/>
      <c r="T95" s="13"/>
      <c r="U95" s="10" t="e">
        <f t="shared" si="7"/>
        <v>#DIV/0!</v>
      </c>
      <c r="V95" s="10" t="e">
        <f t="shared" si="6"/>
        <v>#DIV/0!</v>
      </c>
      <c r="W95" s="20"/>
      <c r="X95" s="23" t="e">
        <f t="shared" si="8"/>
        <v>#DIV/0!</v>
      </c>
      <c r="Y95" s="24"/>
      <c r="Z95" s="20"/>
      <c r="AA95" s="20">
        <v>939</v>
      </c>
    </row>
    <row r="96" spans="1:27" ht="15.75" thickBot="1">
      <c r="A96" s="16" t="s">
        <v>151</v>
      </c>
      <c r="B96" s="19" t="s">
        <v>11</v>
      </c>
      <c r="C96" s="25" t="s">
        <v>152</v>
      </c>
      <c r="D96" s="34">
        <v>84</v>
      </c>
      <c r="E96" s="39"/>
      <c r="F96" s="23">
        <v>250</v>
      </c>
      <c r="G96" s="23">
        <v>1000</v>
      </c>
      <c r="H96" s="23">
        <v>61.12</v>
      </c>
      <c r="I96" s="35">
        <f t="shared" si="11"/>
        <v>15.28</v>
      </c>
      <c r="J96" s="34">
        <v>84</v>
      </c>
      <c r="K96" s="39"/>
      <c r="L96" s="23">
        <v>0.1</v>
      </c>
      <c r="M96" s="23">
        <v>55.7</v>
      </c>
      <c r="N96" s="54">
        <f t="shared" si="9"/>
        <v>5.57</v>
      </c>
      <c r="O96" s="45"/>
      <c r="P96" s="24">
        <v>1</v>
      </c>
      <c r="Q96" s="23">
        <v>3.95</v>
      </c>
      <c r="R96" s="47">
        <f t="shared" si="10"/>
        <v>3.95</v>
      </c>
      <c r="S96" s="21"/>
      <c r="T96" s="13"/>
      <c r="U96" s="10" t="e">
        <f t="shared" si="7"/>
        <v>#DIV/0!</v>
      </c>
      <c r="V96" s="10" t="e">
        <f t="shared" si="6"/>
        <v>#DIV/0!</v>
      </c>
      <c r="W96" s="20"/>
      <c r="X96" s="23" t="e">
        <f t="shared" si="8"/>
        <v>#DIV/0!</v>
      </c>
      <c r="Y96" s="24"/>
      <c r="Z96" s="20"/>
      <c r="AA96" s="20">
        <v>1518</v>
      </c>
    </row>
    <row r="97" spans="1:27" ht="15.75" thickBot="1">
      <c r="A97" s="16" t="s">
        <v>151</v>
      </c>
      <c r="B97" s="19" t="s">
        <v>11</v>
      </c>
      <c r="C97" s="25" t="s">
        <v>153</v>
      </c>
      <c r="D97" s="34">
        <v>207</v>
      </c>
      <c r="E97" s="39"/>
      <c r="F97" s="23">
        <v>250</v>
      </c>
      <c r="G97" s="23">
        <v>1000</v>
      </c>
      <c r="H97" s="23">
        <v>56.96</v>
      </c>
      <c r="I97" s="35">
        <f t="shared" si="11"/>
        <v>14.24</v>
      </c>
      <c r="J97" s="34">
        <v>207</v>
      </c>
      <c r="K97" s="39"/>
      <c r="L97" s="23">
        <v>0.25</v>
      </c>
      <c r="M97" s="23">
        <v>55.7</v>
      </c>
      <c r="N97" s="54">
        <f t="shared" si="9"/>
        <v>13.925000000000001</v>
      </c>
      <c r="O97" s="45"/>
      <c r="P97" s="24">
        <v>2</v>
      </c>
      <c r="Q97" s="23">
        <v>3.95</v>
      </c>
      <c r="R97" s="47">
        <f t="shared" si="10"/>
        <v>7.9</v>
      </c>
      <c r="S97" s="21"/>
      <c r="T97" s="13"/>
      <c r="U97" s="10" t="e">
        <f t="shared" si="7"/>
        <v>#DIV/0!</v>
      </c>
      <c r="V97" s="10" t="e">
        <f t="shared" si="6"/>
        <v>#DIV/0!</v>
      </c>
      <c r="W97" s="20"/>
      <c r="X97" s="23" t="e">
        <f t="shared" si="8"/>
        <v>#DIV/0!</v>
      </c>
      <c r="Y97" s="24"/>
      <c r="Z97" s="20"/>
      <c r="AA97" s="20">
        <v>10</v>
      </c>
    </row>
    <row r="98" spans="1:27" ht="15.75" thickBot="1">
      <c r="A98" s="16" t="s">
        <v>151</v>
      </c>
      <c r="B98" s="19" t="s">
        <v>11</v>
      </c>
      <c r="C98" s="25" t="s">
        <v>154</v>
      </c>
      <c r="D98" s="34">
        <v>886</v>
      </c>
      <c r="E98" s="39"/>
      <c r="F98" s="23">
        <v>1000</v>
      </c>
      <c r="G98" s="23">
        <v>1000</v>
      </c>
      <c r="H98" s="23">
        <v>45.98</v>
      </c>
      <c r="I98" s="35">
        <f t="shared" si="11"/>
        <v>45.98</v>
      </c>
      <c r="J98" s="34">
        <v>886</v>
      </c>
      <c r="K98" s="39"/>
      <c r="L98" s="23">
        <v>1</v>
      </c>
      <c r="M98" s="23">
        <v>55.9</v>
      </c>
      <c r="N98" s="54">
        <f t="shared" si="9"/>
        <v>55.9</v>
      </c>
      <c r="O98" s="45"/>
      <c r="P98" s="24">
        <v>1</v>
      </c>
      <c r="Q98" s="23">
        <v>35</v>
      </c>
      <c r="R98" s="47">
        <f t="shared" si="10"/>
        <v>35</v>
      </c>
      <c r="S98" s="21"/>
      <c r="T98" s="13"/>
      <c r="U98" s="10" t="e">
        <f t="shared" si="7"/>
        <v>#DIV/0!</v>
      </c>
      <c r="V98" s="10" t="e">
        <f t="shared" si="6"/>
        <v>#DIV/0!</v>
      </c>
      <c r="W98" s="20"/>
      <c r="X98" s="23" t="e">
        <f t="shared" si="8"/>
        <v>#DIV/0!</v>
      </c>
      <c r="Y98" s="24"/>
      <c r="Z98" s="20"/>
      <c r="AA98" s="20">
        <v>10</v>
      </c>
    </row>
    <row r="99" spans="1:27" ht="15.75" thickBot="1">
      <c r="A99" s="16" t="s">
        <v>151</v>
      </c>
      <c r="B99" s="19" t="s">
        <v>11</v>
      </c>
      <c r="C99" s="25" t="s">
        <v>155</v>
      </c>
      <c r="D99" s="34">
        <v>40</v>
      </c>
      <c r="E99" s="39"/>
      <c r="F99" s="23">
        <v>250</v>
      </c>
      <c r="G99" s="23">
        <v>1000</v>
      </c>
      <c r="H99" s="23">
        <v>59.7</v>
      </c>
      <c r="I99" s="35">
        <f t="shared" si="11"/>
        <v>14.925000000000001</v>
      </c>
      <c r="J99" s="34">
        <v>40</v>
      </c>
      <c r="K99" s="39"/>
      <c r="L99" s="23">
        <v>0.1</v>
      </c>
      <c r="M99" s="23">
        <v>55.9</v>
      </c>
      <c r="N99" s="54">
        <f t="shared" si="9"/>
        <v>5.59</v>
      </c>
      <c r="O99" s="45"/>
      <c r="P99" s="24">
        <v>1</v>
      </c>
      <c r="Q99" s="23">
        <v>3.95</v>
      </c>
      <c r="R99" s="47">
        <f t="shared" si="10"/>
        <v>3.95</v>
      </c>
      <c r="S99" s="21"/>
      <c r="T99" s="13"/>
      <c r="U99" s="10" t="e">
        <f t="shared" si="7"/>
        <v>#DIV/0!</v>
      </c>
      <c r="V99" s="10" t="e">
        <f t="shared" si="6"/>
        <v>#DIV/0!</v>
      </c>
      <c r="W99" s="20"/>
      <c r="X99" s="23" t="e">
        <f t="shared" si="8"/>
        <v>#DIV/0!</v>
      </c>
      <c r="Y99" s="24"/>
      <c r="Z99" s="20"/>
      <c r="AA99" s="20">
        <v>10</v>
      </c>
    </row>
    <row r="100" spans="1:27" ht="15.75" thickBot="1">
      <c r="A100" s="16" t="s">
        <v>151</v>
      </c>
      <c r="B100" s="19" t="s">
        <v>11</v>
      </c>
      <c r="C100" s="25" t="s">
        <v>156</v>
      </c>
      <c r="D100" s="34">
        <v>330</v>
      </c>
      <c r="E100" s="39"/>
      <c r="F100" s="23">
        <v>500</v>
      </c>
      <c r="G100" s="23">
        <v>1000</v>
      </c>
      <c r="H100" s="23">
        <v>49.28</v>
      </c>
      <c r="I100" s="35">
        <f t="shared" si="11"/>
        <v>24.64</v>
      </c>
      <c r="J100" s="34">
        <v>330</v>
      </c>
      <c r="K100" s="39"/>
      <c r="L100" s="23">
        <v>0.5</v>
      </c>
      <c r="M100" s="23">
        <v>49.8</v>
      </c>
      <c r="N100" s="54">
        <f t="shared" si="9"/>
        <v>24.9</v>
      </c>
      <c r="O100" s="45"/>
      <c r="P100" s="24">
        <v>1</v>
      </c>
      <c r="Q100" s="23">
        <v>17.25</v>
      </c>
      <c r="R100" s="47">
        <f t="shared" si="10"/>
        <v>17.25</v>
      </c>
      <c r="S100" s="21"/>
      <c r="T100" s="13"/>
      <c r="U100" s="10" t="e">
        <f t="shared" si="7"/>
        <v>#DIV/0!</v>
      </c>
      <c r="V100" s="10" t="e">
        <f t="shared" si="6"/>
        <v>#DIV/0!</v>
      </c>
      <c r="W100" s="20"/>
      <c r="X100" s="23" t="e">
        <f t="shared" si="8"/>
        <v>#DIV/0!</v>
      </c>
      <c r="Y100" s="24"/>
      <c r="Z100" s="20"/>
      <c r="AA100" s="20">
        <v>10</v>
      </c>
    </row>
    <row r="101" spans="1:27" ht="15.75" thickBot="1">
      <c r="A101" s="16" t="s">
        <v>151</v>
      </c>
      <c r="B101" s="19" t="s">
        <v>11</v>
      </c>
      <c r="C101" s="25" t="s">
        <v>157</v>
      </c>
      <c r="D101" s="34">
        <v>364</v>
      </c>
      <c r="E101" s="39"/>
      <c r="F101" s="23">
        <v>500</v>
      </c>
      <c r="G101" s="23">
        <v>1000</v>
      </c>
      <c r="H101" s="23">
        <v>49.28</v>
      </c>
      <c r="I101" s="35">
        <f t="shared" si="11"/>
        <v>24.64</v>
      </c>
      <c r="J101" s="34"/>
      <c r="K101" s="39"/>
      <c r="L101" s="23"/>
      <c r="M101" s="23"/>
      <c r="N101" s="54">
        <f t="shared" si="9"/>
        <v>0</v>
      </c>
      <c r="O101" s="45"/>
      <c r="P101" s="24">
        <v>1</v>
      </c>
      <c r="Q101" s="23">
        <v>17.25</v>
      </c>
      <c r="R101" s="47">
        <f t="shared" si="10"/>
        <v>17.25</v>
      </c>
      <c r="S101" s="21"/>
      <c r="T101" s="13"/>
      <c r="U101" s="10" t="e">
        <f t="shared" si="7"/>
        <v>#DIV/0!</v>
      </c>
      <c r="V101" s="10" t="e">
        <f t="shared" si="6"/>
        <v>#DIV/0!</v>
      </c>
      <c r="W101" s="20"/>
      <c r="X101" s="23" t="e">
        <f t="shared" si="8"/>
        <v>#DIV/0!</v>
      </c>
      <c r="Y101" s="24"/>
      <c r="Z101" s="20"/>
      <c r="AA101" s="20">
        <v>1538</v>
      </c>
    </row>
    <row r="102" spans="1:27" ht="15.75" thickBot="1">
      <c r="A102" s="16" t="s">
        <v>151</v>
      </c>
      <c r="B102" s="19" t="s">
        <v>11</v>
      </c>
      <c r="C102" s="25" t="s">
        <v>158</v>
      </c>
      <c r="D102" s="32">
        <v>212</v>
      </c>
      <c r="E102" s="40"/>
      <c r="F102" s="33">
        <v>250</v>
      </c>
      <c r="G102" s="33">
        <v>1000</v>
      </c>
      <c r="H102" s="33">
        <v>49.28</v>
      </c>
      <c r="I102" s="35">
        <f t="shared" si="11"/>
        <v>12.32</v>
      </c>
      <c r="J102" s="32"/>
      <c r="K102" s="40"/>
      <c r="L102" s="33"/>
      <c r="M102" s="33"/>
      <c r="N102" s="54">
        <f t="shared" si="9"/>
        <v>0</v>
      </c>
      <c r="O102" s="46"/>
      <c r="P102" s="37">
        <v>1</v>
      </c>
      <c r="Q102" s="33">
        <v>8.9</v>
      </c>
      <c r="R102" s="47">
        <f t="shared" ref="R102" si="12">Q102*P102</f>
        <v>8.9</v>
      </c>
      <c r="S102" s="21"/>
      <c r="T102" s="13"/>
      <c r="U102" s="10" t="e">
        <f t="shared" si="7"/>
        <v>#DIV/0!</v>
      </c>
      <c r="V102" s="10" t="e">
        <f t="shared" si="6"/>
        <v>#DIV/0!</v>
      </c>
      <c r="W102" s="20"/>
      <c r="X102" s="20" t="e">
        <f t="shared" ref="X102" si="13">W102*V102*T102</f>
        <v>#DIV/0!</v>
      </c>
      <c r="Y102" s="24"/>
      <c r="Z102" s="20"/>
      <c r="AA102" s="20">
        <v>364</v>
      </c>
    </row>
    <row r="103" spans="1:27">
      <c r="A103" s="2"/>
      <c r="B103" s="2"/>
      <c r="C103" s="2"/>
      <c r="D103" s="2"/>
      <c r="H103" s="29" t="s">
        <v>163</v>
      </c>
      <c r="I103" s="36">
        <f>SUM(I7:I102)</f>
        <v>434.78999999999991</v>
      </c>
      <c r="M103" s="29" t="s">
        <v>163</v>
      </c>
      <c r="N103" s="55">
        <f>SUM(N7:N102)</f>
        <v>315.83699999999999</v>
      </c>
      <c r="O103" s="41"/>
      <c r="Q103" s="29" t="s">
        <v>163</v>
      </c>
      <c r="R103" s="29">
        <f>SUM(R7:R102)</f>
        <v>378.54999999999984</v>
      </c>
      <c r="Y103" s="2"/>
      <c r="AA103" s="2"/>
    </row>
    <row r="104" spans="1:27">
      <c r="A104" s="2"/>
      <c r="B104" s="2"/>
      <c r="C104" s="2"/>
      <c r="D104" s="2"/>
      <c r="H104" s="5" t="s">
        <v>164</v>
      </c>
      <c r="I104" s="5">
        <f>I103*0.1</f>
        <v>43.478999999999992</v>
      </c>
      <c r="M104" s="19" t="s">
        <v>164</v>
      </c>
      <c r="N104" s="56">
        <f>N103*0.1</f>
        <v>31.5837</v>
      </c>
      <c r="O104" s="15"/>
      <c r="Q104" s="19" t="s">
        <v>164</v>
      </c>
      <c r="R104" s="19">
        <f>R103*0.1</f>
        <v>37.854999999999983</v>
      </c>
      <c r="Y104" s="2"/>
      <c r="AA104" s="2"/>
    </row>
    <row r="105" spans="1:27">
      <c r="A105" s="2"/>
      <c r="B105" s="2"/>
      <c r="C105" s="2"/>
      <c r="D105" s="2"/>
      <c r="H105" s="5" t="s">
        <v>165</v>
      </c>
      <c r="I105" s="5">
        <f>I103+I104</f>
        <v>478.26899999999989</v>
      </c>
      <c r="M105" s="19" t="s">
        <v>165</v>
      </c>
      <c r="N105" s="56">
        <f>N103+N104</f>
        <v>347.42070000000001</v>
      </c>
      <c r="O105" s="15"/>
      <c r="Q105" s="19" t="s">
        <v>165</v>
      </c>
      <c r="R105" s="19">
        <f>R103+R104</f>
        <v>416.4049999999998</v>
      </c>
      <c r="Y105" s="2"/>
      <c r="AA105" s="2"/>
    </row>
    <row r="106" spans="1:27">
      <c r="A106" s="2"/>
      <c r="B106" s="2"/>
      <c r="C106" s="2"/>
      <c r="D106" s="2"/>
      <c r="Y106" s="2"/>
      <c r="AA106" s="2"/>
    </row>
    <row r="107" spans="1:27">
      <c r="A107" s="2"/>
      <c r="B107" s="2"/>
      <c r="C107" s="2"/>
      <c r="D107" s="2"/>
      <c r="Y107" s="2"/>
      <c r="AA107" s="2"/>
    </row>
    <row r="108" spans="1:27">
      <c r="A108" s="2"/>
      <c r="B108" s="2"/>
      <c r="C108" s="2"/>
      <c r="D108" s="2"/>
      <c r="Y108" s="2"/>
      <c r="AA108" s="2"/>
    </row>
    <row r="109" spans="1:27">
      <c r="A109" s="2"/>
      <c r="B109" s="2"/>
      <c r="C109" s="2"/>
      <c r="D109" s="2"/>
      <c r="Y109" s="2"/>
    </row>
    <row r="110" spans="1:27">
      <c r="A110" s="2"/>
      <c r="B110" s="2"/>
      <c r="C110" s="2"/>
      <c r="D110" s="2"/>
      <c r="Y110" s="2"/>
    </row>
    <row r="111" spans="1:27">
      <c r="A111" s="2"/>
      <c r="B111" s="2"/>
      <c r="C111" s="2"/>
      <c r="D111" s="2"/>
      <c r="Y111" s="2"/>
    </row>
    <row r="112" spans="1:27">
      <c r="A112" s="2"/>
      <c r="B112" s="2"/>
      <c r="C112" s="2"/>
      <c r="D112" s="2"/>
      <c r="Y112" s="2"/>
    </row>
    <row r="113" spans="1:25">
      <c r="A113" s="2"/>
      <c r="B113" s="2"/>
      <c r="C113" s="2"/>
      <c r="D113" s="2"/>
      <c r="Y113" s="2"/>
    </row>
    <row r="114" spans="1:25">
      <c r="A114" s="2"/>
      <c r="B114" s="2"/>
      <c r="C114" s="2"/>
      <c r="D114" s="2"/>
      <c r="Y114" s="2"/>
    </row>
    <row r="115" spans="1:25">
      <c r="A115" s="2"/>
      <c r="B115" s="2"/>
      <c r="C115" s="2"/>
      <c r="D115" s="2"/>
      <c r="Y115" s="2"/>
    </row>
    <row r="116" spans="1:25">
      <c r="A116" s="2"/>
      <c r="B116" s="2"/>
      <c r="C116" s="2"/>
      <c r="D116" s="2"/>
      <c r="Y116" s="2"/>
    </row>
    <row r="117" spans="1:25">
      <c r="A117" s="2"/>
      <c r="B117" s="2"/>
      <c r="C117" s="2"/>
      <c r="D117" s="2"/>
      <c r="Y117" s="2"/>
    </row>
    <row r="118" spans="1:25">
      <c r="A118" s="2"/>
      <c r="B118" s="2"/>
      <c r="C118" s="2"/>
      <c r="D118" s="2"/>
      <c r="Y118" s="2"/>
    </row>
    <row r="119" spans="1:25">
      <c r="A119" s="2"/>
      <c r="B119" s="2"/>
      <c r="C119" s="2"/>
      <c r="D119" s="2"/>
      <c r="Y119" s="2"/>
    </row>
    <row r="120" spans="1:25">
      <c r="A120" s="2"/>
      <c r="B120" s="2"/>
      <c r="C120" s="2"/>
      <c r="D120" s="2"/>
      <c r="Y120" s="2"/>
    </row>
    <row r="121" spans="1:25">
      <c r="A121" s="2"/>
      <c r="B121" s="2"/>
      <c r="C121" s="2"/>
      <c r="D121" s="2"/>
      <c r="Y121" s="2"/>
    </row>
    <row r="122" spans="1:25">
      <c r="A122" s="2"/>
      <c r="B122" s="2"/>
      <c r="C122" s="2"/>
      <c r="D122" s="2"/>
      <c r="Y122" s="2"/>
    </row>
    <row r="123" spans="1:25">
      <c r="A123" s="2"/>
      <c r="B123" s="2"/>
      <c r="C123" s="2"/>
      <c r="D123" s="2"/>
      <c r="Y123" s="2"/>
    </row>
    <row r="124" spans="1:25">
      <c r="A124" s="2"/>
      <c r="B124" s="2"/>
      <c r="C124" s="2"/>
      <c r="D124" s="2"/>
      <c r="Y124" s="2"/>
    </row>
    <row r="125" spans="1:25">
      <c r="A125" s="2"/>
      <c r="B125" s="2"/>
      <c r="C125" s="2"/>
      <c r="D125" s="2"/>
      <c r="Y125" s="2"/>
    </row>
    <row r="126" spans="1:25">
      <c r="A126" s="2"/>
      <c r="B126" s="2"/>
      <c r="C126" s="2"/>
      <c r="D126" s="2"/>
      <c r="Y126" s="2"/>
    </row>
    <row r="127" spans="1:25">
      <c r="A127" s="2"/>
      <c r="B127" s="2"/>
      <c r="C127" s="2"/>
      <c r="D127" s="2"/>
      <c r="Y127" s="2"/>
    </row>
    <row r="128" spans="1:25">
      <c r="A128" s="2"/>
      <c r="B128" s="2"/>
      <c r="C128" s="2"/>
      <c r="D128" s="2"/>
      <c r="Y128" s="2"/>
    </row>
    <row r="129" spans="1:25">
      <c r="A129" s="2"/>
      <c r="B129" s="2"/>
      <c r="C129" s="2"/>
      <c r="D129" s="2"/>
      <c r="Y129" s="2"/>
    </row>
    <row r="130" spans="1:25">
      <c r="A130" s="2"/>
      <c r="B130" s="2"/>
      <c r="C130" s="2"/>
      <c r="D130" s="2"/>
      <c r="Y130" s="2"/>
    </row>
    <row r="131" spans="1:25">
      <c r="A131" s="2"/>
      <c r="B131" s="2"/>
      <c r="C131" s="2"/>
      <c r="D131" s="2"/>
      <c r="Y131" s="2"/>
    </row>
    <row r="132" spans="1:25">
      <c r="A132" s="2"/>
      <c r="B132" s="2"/>
      <c r="C132" s="2"/>
      <c r="D132" s="2"/>
      <c r="Y132" s="2"/>
    </row>
    <row r="133" spans="1:25">
      <c r="A133" s="2"/>
      <c r="B133" s="2"/>
      <c r="C133" s="2"/>
      <c r="D133" s="2"/>
      <c r="Y133" s="2"/>
    </row>
    <row r="134" spans="1:25">
      <c r="A134" s="2"/>
      <c r="B134" s="2"/>
      <c r="C134" s="2"/>
      <c r="D134" s="2"/>
      <c r="Y134" s="2"/>
    </row>
    <row r="135" spans="1:25">
      <c r="A135" s="2"/>
      <c r="B135" s="2"/>
      <c r="C135" s="2"/>
      <c r="D135" s="2"/>
      <c r="Y135" s="2"/>
    </row>
    <row r="136" spans="1:25">
      <c r="A136" s="2"/>
      <c r="B136" s="2"/>
      <c r="C136" s="2"/>
      <c r="D136" s="2"/>
      <c r="Y136" s="2"/>
    </row>
    <row r="137" spans="1:25">
      <c r="A137" s="2"/>
      <c r="B137" s="2"/>
      <c r="C137" s="2"/>
      <c r="D137" s="2"/>
      <c r="Y137" s="2"/>
    </row>
    <row r="138" spans="1:25">
      <c r="A138" s="2"/>
      <c r="B138" s="2"/>
      <c r="C138" s="2"/>
      <c r="D138" s="2"/>
      <c r="Y138" s="2"/>
    </row>
    <row r="139" spans="1:25">
      <c r="A139" s="2"/>
      <c r="B139" s="2"/>
      <c r="C139" s="2"/>
      <c r="D139" s="2"/>
      <c r="Y139" s="2"/>
    </row>
    <row r="140" spans="1:25">
      <c r="A140" s="2"/>
      <c r="B140" s="2"/>
      <c r="C140" s="2"/>
      <c r="D140" s="2"/>
      <c r="Y140" s="2"/>
    </row>
    <row r="141" spans="1:25">
      <c r="A141" s="2"/>
      <c r="B141" s="2"/>
      <c r="C141" s="2"/>
      <c r="D141" s="2"/>
      <c r="Y141" s="2"/>
    </row>
    <row r="142" spans="1:25">
      <c r="A142" s="2"/>
      <c r="B142" s="2"/>
      <c r="C142" s="2"/>
      <c r="D142" s="2"/>
      <c r="Y142" s="2"/>
    </row>
    <row r="143" spans="1:25">
      <c r="A143" s="2"/>
      <c r="B143" s="2"/>
      <c r="C143" s="2"/>
      <c r="D143" s="2"/>
      <c r="Y143" s="2"/>
    </row>
    <row r="144" spans="1:25">
      <c r="A144" s="2"/>
      <c r="B144" s="2"/>
      <c r="C144" s="2"/>
      <c r="D144" s="2"/>
      <c r="Y144" s="2"/>
    </row>
    <row r="145" spans="1:25">
      <c r="A145" s="2"/>
      <c r="B145" s="2"/>
      <c r="C145" s="2"/>
      <c r="D145" s="2"/>
      <c r="Y145" s="2"/>
    </row>
    <row r="146" spans="1:25">
      <c r="A146" s="2"/>
      <c r="B146" s="2"/>
      <c r="C146" s="2"/>
      <c r="D146" s="2"/>
      <c r="Y146" s="2"/>
    </row>
    <row r="147" spans="1:25">
      <c r="A147" s="2"/>
      <c r="B147" s="2"/>
      <c r="C147" s="2"/>
      <c r="D147" s="2"/>
      <c r="Y147" s="2"/>
    </row>
    <row r="148" spans="1:25">
      <c r="A148" s="2"/>
      <c r="B148" s="2"/>
      <c r="C148" s="2"/>
      <c r="D148" s="2"/>
      <c r="Y148" s="2"/>
    </row>
    <row r="149" spans="1:25">
      <c r="A149" s="2"/>
      <c r="B149" s="2"/>
      <c r="C149" s="2"/>
      <c r="D149" s="2"/>
      <c r="Y149" s="2"/>
    </row>
    <row r="150" spans="1:25">
      <c r="A150" s="2"/>
      <c r="B150" s="2"/>
      <c r="C150" s="2"/>
      <c r="D150" s="2"/>
      <c r="Y150" s="2"/>
    </row>
    <row r="151" spans="1:25">
      <c r="A151" s="2"/>
      <c r="B151" s="2"/>
      <c r="C151" s="2"/>
      <c r="D151" s="2"/>
      <c r="Y151" s="2"/>
    </row>
    <row r="152" spans="1:25">
      <c r="A152" s="2"/>
      <c r="B152" s="2"/>
      <c r="C152" s="2"/>
      <c r="D152" s="2"/>
      <c r="Y152" s="2"/>
    </row>
    <row r="153" spans="1:25">
      <c r="A153" s="2"/>
      <c r="B153" s="2"/>
      <c r="C153" s="2"/>
      <c r="D153" s="2"/>
      <c r="Y153" s="2"/>
    </row>
    <row r="154" spans="1:25">
      <c r="A154" s="2"/>
      <c r="B154" s="2"/>
      <c r="C154" s="2"/>
      <c r="D154" s="2"/>
      <c r="Y154" s="2"/>
    </row>
    <row r="155" spans="1:25">
      <c r="A155" s="2"/>
      <c r="B155" s="2"/>
      <c r="C155" s="2"/>
      <c r="D155" s="2"/>
      <c r="Y155" s="2"/>
    </row>
    <row r="156" spans="1:25">
      <c r="A156" s="2"/>
      <c r="B156" s="2"/>
      <c r="C156" s="2"/>
      <c r="D156" s="2"/>
      <c r="Y156" s="2"/>
    </row>
    <row r="157" spans="1:25">
      <c r="A157" s="2"/>
      <c r="B157" s="2"/>
      <c r="C157" s="2"/>
      <c r="D157" s="2"/>
      <c r="Y157" s="2"/>
    </row>
    <row r="158" spans="1:25">
      <c r="A158" s="2"/>
      <c r="B158" s="2"/>
      <c r="C158" s="2"/>
      <c r="D158" s="2"/>
      <c r="Y158" s="2"/>
    </row>
    <row r="159" spans="1:25">
      <c r="A159" s="2"/>
      <c r="B159" s="2"/>
      <c r="C159" s="2"/>
      <c r="D159" s="2"/>
      <c r="Y159" s="2"/>
    </row>
    <row r="160" spans="1:25">
      <c r="A160" s="2"/>
      <c r="B160" s="2"/>
      <c r="C160" s="2"/>
      <c r="D160" s="2"/>
      <c r="Y160" s="2"/>
    </row>
    <row r="161" spans="1:25">
      <c r="A161" s="2"/>
      <c r="B161" s="2"/>
      <c r="C161" s="2"/>
      <c r="D161" s="2"/>
      <c r="Y161" s="2"/>
    </row>
    <row r="162" spans="1:25">
      <c r="A162" s="2"/>
      <c r="B162" s="2"/>
      <c r="C162" s="2"/>
      <c r="D162" s="2"/>
      <c r="Y162" s="2"/>
    </row>
    <row r="163" spans="1:25">
      <c r="A163" s="2"/>
      <c r="B163" s="2"/>
      <c r="C163" s="2"/>
      <c r="D163" s="2"/>
      <c r="Y163" s="2"/>
    </row>
    <row r="164" spans="1:25">
      <c r="A164" s="2"/>
      <c r="B164" s="2"/>
      <c r="C164" s="2"/>
      <c r="D164" s="2"/>
      <c r="Y164" s="2"/>
    </row>
    <row r="165" spans="1:25">
      <c r="A165" s="2"/>
      <c r="B165" s="2"/>
      <c r="C165" s="2"/>
      <c r="D165" s="2"/>
      <c r="Y165" s="2"/>
    </row>
    <row r="166" spans="1:25">
      <c r="A166" s="2"/>
      <c r="B166" s="2"/>
      <c r="C166" s="2"/>
      <c r="D166" s="2"/>
      <c r="Y166" s="2"/>
    </row>
    <row r="167" spans="1:25">
      <c r="A167" s="2"/>
      <c r="B167" s="2"/>
      <c r="C167" s="2"/>
      <c r="D167" s="2"/>
      <c r="Y167" s="2"/>
    </row>
    <row r="168" spans="1:25">
      <c r="A168" s="2"/>
      <c r="B168" s="2"/>
      <c r="C168" s="2"/>
      <c r="D168" s="2"/>
      <c r="Y168" s="2"/>
    </row>
    <row r="169" spans="1:25">
      <c r="A169" s="2"/>
      <c r="B169" s="2"/>
      <c r="C169" s="2"/>
      <c r="D169" s="2"/>
      <c r="Y169" s="2"/>
    </row>
    <row r="170" spans="1:25">
      <c r="A170" s="2"/>
      <c r="B170" s="2"/>
      <c r="C170" s="2"/>
      <c r="D170" s="2"/>
      <c r="Y170" s="2"/>
    </row>
    <row r="171" spans="1:25">
      <c r="A171" s="2"/>
      <c r="B171" s="2"/>
      <c r="C171" s="2"/>
      <c r="D171" s="2"/>
      <c r="Y171" s="2"/>
    </row>
    <row r="172" spans="1:25">
      <c r="A172" s="2"/>
      <c r="B172" s="2"/>
      <c r="C172" s="2"/>
      <c r="D172" s="2"/>
      <c r="Y172" s="2"/>
    </row>
    <row r="173" spans="1:25">
      <c r="A173" s="2"/>
      <c r="B173" s="2"/>
      <c r="C173" s="2"/>
      <c r="D173" s="2"/>
      <c r="Y173" s="2"/>
    </row>
    <row r="174" spans="1:25">
      <c r="A174" s="2"/>
      <c r="B174" s="2"/>
      <c r="C174" s="2"/>
      <c r="D174" s="2"/>
      <c r="Y174" s="2"/>
    </row>
    <row r="175" spans="1:25">
      <c r="A175" s="2"/>
      <c r="B175" s="2"/>
      <c r="C175" s="2"/>
      <c r="D175" s="2"/>
      <c r="Y175" s="2"/>
    </row>
    <row r="176" spans="1:25">
      <c r="A176" s="2"/>
      <c r="B176" s="2"/>
      <c r="C176" s="2"/>
      <c r="D176" s="2"/>
      <c r="Y176" s="2"/>
    </row>
    <row r="177" spans="1:25">
      <c r="A177" s="2"/>
      <c r="B177" s="2"/>
      <c r="C177" s="2"/>
      <c r="D177" s="2"/>
      <c r="Y177" s="2"/>
    </row>
    <row r="178" spans="1:25">
      <c r="A178" s="2"/>
      <c r="B178" s="2"/>
      <c r="C178" s="2"/>
      <c r="D178" s="2"/>
      <c r="Y178" s="2"/>
    </row>
    <row r="179" spans="1:25">
      <c r="A179" s="2"/>
      <c r="B179" s="2"/>
      <c r="C179" s="2"/>
      <c r="D179" s="2"/>
      <c r="Y179" s="2"/>
    </row>
    <row r="180" spans="1:25">
      <c r="A180" s="2"/>
      <c r="B180" s="2"/>
      <c r="C180" s="2"/>
      <c r="D180" s="2"/>
      <c r="Y180" s="2"/>
    </row>
    <row r="181" spans="1:25">
      <c r="A181" s="2"/>
      <c r="B181" s="2"/>
      <c r="C181" s="2"/>
      <c r="D181" s="2"/>
      <c r="Y181" s="2"/>
    </row>
    <row r="182" spans="1:25">
      <c r="A182" s="2"/>
      <c r="B182" s="2"/>
      <c r="C182" s="2"/>
      <c r="D182" s="2"/>
      <c r="Y182" s="2"/>
    </row>
    <row r="183" spans="1:25">
      <c r="A183" s="2"/>
      <c r="B183" s="2"/>
      <c r="C183" s="2"/>
      <c r="D183" s="2"/>
      <c r="Y183" s="2"/>
    </row>
    <row r="184" spans="1:25">
      <c r="A184" s="2"/>
      <c r="B184" s="2"/>
      <c r="C184" s="2"/>
      <c r="D184" s="2"/>
      <c r="Y184" s="2"/>
    </row>
    <row r="185" spans="1:25">
      <c r="A185" s="2"/>
      <c r="B185" s="2"/>
      <c r="C185" s="2"/>
      <c r="D185" s="2"/>
      <c r="Y185" s="2"/>
    </row>
    <row r="186" spans="1:25">
      <c r="A186" s="2"/>
      <c r="B186" s="2"/>
      <c r="C186" s="2"/>
      <c r="D186" s="2"/>
      <c r="Y186" s="2"/>
    </row>
    <row r="187" spans="1:25">
      <c r="A187" s="2"/>
      <c r="B187" s="2"/>
      <c r="C187" s="2"/>
      <c r="D187" s="2"/>
      <c r="Y187" s="2"/>
    </row>
    <row r="188" spans="1:25">
      <c r="A188" s="2"/>
      <c r="B188" s="2"/>
      <c r="C188" s="2"/>
      <c r="D188" s="2"/>
      <c r="Y188" s="2"/>
    </row>
    <row r="189" spans="1:25">
      <c r="A189" s="2"/>
      <c r="B189" s="2"/>
      <c r="C189" s="2"/>
      <c r="D189" s="2"/>
      <c r="Y189" s="2"/>
    </row>
    <row r="190" spans="1:25">
      <c r="A190" s="2"/>
      <c r="B190" s="2"/>
      <c r="C190" s="2"/>
      <c r="D190" s="2"/>
      <c r="Y190" s="2"/>
    </row>
    <row r="191" spans="1:25">
      <c r="A191" s="2"/>
      <c r="B191" s="2"/>
      <c r="C191" s="2"/>
      <c r="D191" s="2"/>
      <c r="Y191" s="2"/>
    </row>
    <row r="192" spans="1:25">
      <c r="A192" s="2"/>
      <c r="B192" s="2"/>
      <c r="C192" s="2"/>
      <c r="D192" s="2"/>
      <c r="Y192" s="2"/>
    </row>
    <row r="193" spans="1:25">
      <c r="A193" s="2"/>
      <c r="B193" s="2"/>
      <c r="C193" s="2"/>
      <c r="D193" s="2"/>
      <c r="Y193" s="2"/>
    </row>
    <row r="194" spans="1:25">
      <c r="A194" s="2"/>
      <c r="B194" s="2"/>
      <c r="C194" s="2"/>
      <c r="D194" s="2"/>
      <c r="Y194" s="2"/>
    </row>
    <row r="195" spans="1:25">
      <c r="A195" s="2"/>
      <c r="B195" s="2"/>
      <c r="C195" s="2"/>
      <c r="D195" s="2"/>
      <c r="Y195" s="2"/>
    </row>
    <row r="196" spans="1:25">
      <c r="A196" s="2"/>
      <c r="B196" s="2"/>
      <c r="C196" s="2"/>
      <c r="D196" s="2"/>
      <c r="Y196" s="2"/>
    </row>
    <row r="197" spans="1:25">
      <c r="A197" s="2"/>
      <c r="B197" s="2"/>
      <c r="C197" s="2"/>
      <c r="D197" s="2"/>
      <c r="Y197" s="2"/>
    </row>
    <row r="198" spans="1:25">
      <c r="A198" s="2"/>
      <c r="B198" s="2"/>
      <c r="C198" s="2"/>
      <c r="D198" s="2"/>
      <c r="Y198" s="2"/>
    </row>
    <row r="199" spans="1:25">
      <c r="A199" s="2"/>
      <c r="B199" s="2"/>
      <c r="C199" s="2"/>
      <c r="D199" s="2"/>
      <c r="Y199" s="2"/>
    </row>
    <row r="200" spans="1:25">
      <c r="A200" s="2"/>
      <c r="B200" s="2"/>
      <c r="C200" s="2"/>
      <c r="D200" s="2"/>
      <c r="Y200" s="2"/>
    </row>
    <row r="201" spans="1:25">
      <c r="A201" s="2"/>
      <c r="B201" s="2"/>
      <c r="C201" s="2"/>
      <c r="D201" s="2"/>
      <c r="Y201" s="2"/>
    </row>
    <row r="202" spans="1:25">
      <c r="A202" s="2"/>
      <c r="B202" s="2"/>
      <c r="C202" s="2"/>
      <c r="D202" s="2"/>
      <c r="Y202" s="2"/>
    </row>
    <row r="203" spans="1:25">
      <c r="A203" s="2"/>
      <c r="B203" s="2"/>
      <c r="C203" s="2"/>
      <c r="D203" s="2"/>
      <c r="Y203" s="2"/>
    </row>
    <row r="204" spans="1:25">
      <c r="A204" s="2"/>
      <c r="B204" s="2"/>
      <c r="C204" s="2"/>
      <c r="D204" s="2"/>
      <c r="Y204" s="2"/>
    </row>
    <row r="205" spans="1:25">
      <c r="A205" s="2"/>
      <c r="B205" s="2"/>
      <c r="C205" s="2"/>
      <c r="D205" s="2"/>
      <c r="Y205" s="2"/>
    </row>
    <row r="206" spans="1:25">
      <c r="A206" s="2"/>
      <c r="B206" s="2"/>
      <c r="C206" s="2"/>
      <c r="D206" s="2"/>
      <c r="Y206" s="2"/>
    </row>
    <row r="207" spans="1:25">
      <c r="A207" s="2"/>
      <c r="B207" s="2"/>
      <c r="C207" s="2"/>
      <c r="D207" s="2"/>
      <c r="Y207" s="2"/>
    </row>
    <row r="208" spans="1:25">
      <c r="A208" s="2"/>
      <c r="B208" s="2"/>
      <c r="C208" s="2"/>
      <c r="D208" s="2"/>
      <c r="Y208" s="2"/>
    </row>
    <row r="209" spans="1:25">
      <c r="A209" s="2"/>
      <c r="B209" s="2"/>
      <c r="C209" s="2"/>
      <c r="D209" s="2"/>
      <c r="Y209" s="2"/>
    </row>
    <row r="210" spans="1:25">
      <c r="A210" s="2"/>
      <c r="B210" s="2"/>
      <c r="C210" s="2"/>
      <c r="D210" s="2"/>
      <c r="Y210" s="2"/>
    </row>
    <row r="211" spans="1:25">
      <c r="A211" s="2"/>
      <c r="B211" s="2"/>
      <c r="C211" s="2"/>
      <c r="D211" s="2"/>
      <c r="Y211" s="2"/>
    </row>
    <row r="212" spans="1:25">
      <c r="A212" s="2"/>
      <c r="B212" s="2"/>
      <c r="C212" s="2"/>
      <c r="D212" s="2"/>
      <c r="Y212" s="2"/>
    </row>
    <row r="213" spans="1:25">
      <c r="A213" s="2"/>
      <c r="B213" s="2"/>
      <c r="C213" s="2"/>
      <c r="D213" s="2"/>
      <c r="Y213" s="2"/>
    </row>
    <row r="214" spans="1:25">
      <c r="A214" s="2"/>
      <c r="B214" s="2"/>
      <c r="C214" s="2"/>
      <c r="D214" s="2"/>
      <c r="Y214" s="2"/>
    </row>
    <row r="215" spans="1:25">
      <c r="A215" s="2"/>
      <c r="B215" s="2"/>
      <c r="C215" s="2"/>
      <c r="D215" s="2"/>
      <c r="Y215" s="2"/>
    </row>
    <row r="216" spans="1:25">
      <c r="A216" s="2"/>
      <c r="B216" s="2"/>
      <c r="C216" s="2"/>
      <c r="D216" s="2"/>
      <c r="Y216" s="2"/>
    </row>
    <row r="217" spans="1:25">
      <c r="A217" s="2"/>
      <c r="B217" s="2"/>
      <c r="C217" s="2"/>
      <c r="D217" s="2"/>
      <c r="Y217" s="2"/>
    </row>
    <row r="218" spans="1:25">
      <c r="A218" s="2"/>
      <c r="B218" s="2"/>
      <c r="C218" s="2"/>
      <c r="D218" s="2"/>
      <c r="Y218" s="2"/>
    </row>
    <row r="219" spans="1:25">
      <c r="A219" s="2"/>
      <c r="B219" s="2"/>
      <c r="C219" s="2"/>
      <c r="D219" s="2"/>
      <c r="Y219" s="2"/>
    </row>
    <row r="220" spans="1:25">
      <c r="A220" s="2"/>
      <c r="B220" s="2"/>
      <c r="C220" s="2"/>
      <c r="D220" s="2"/>
      <c r="Y220" s="2"/>
    </row>
    <row r="221" spans="1:25">
      <c r="A221" s="2"/>
      <c r="B221" s="2"/>
      <c r="C221" s="2"/>
      <c r="D221" s="2"/>
      <c r="Y221" s="2"/>
    </row>
    <row r="222" spans="1:25">
      <c r="A222" s="2"/>
      <c r="B222" s="2"/>
      <c r="C222" s="2"/>
      <c r="D222" s="2"/>
      <c r="Y222" s="2"/>
    </row>
    <row r="223" spans="1:25">
      <c r="A223" s="2"/>
      <c r="B223" s="2"/>
      <c r="C223" s="2"/>
      <c r="D223" s="2"/>
      <c r="Y223" s="2"/>
    </row>
    <row r="224" spans="1:25">
      <c r="A224" s="2"/>
      <c r="B224" s="2"/>
      <c r="C224" s="2"/>
      <c r="D224" s="2"/>
      <c r="Y224" s="2"/>
    </row>
    <row r="225" spans="1:25">
      <c r="A225" s="2"/>
      <c r="B225" s="2"/>
      <c r="C225" s="2"/>
      <c r="D225" s="2"/>
      <c r="Y225" s="2"/>
    </row>
    <row r="226" spans="1:25">
      <c r="A226" s="2"/>
      <c r="B226" s="2"/>
      <c r="C226" s="2"/>
      <c r="D226" s="2"/>
      <c r="Y226" s="2"/>
    </row>
    <row r="227" spans="1:25">
      <c r="A227" s="2"/>
      <c r="B227" s="2"/>
      <c r="C227" s="2"/>
      <c r="D227" s="2"/>
      <c r="Y227" s="2"/>
    </row>
    <row r="228" spans="1:25">
      <c r="A228" s="2"/>
      <c r="B228" s="2"/>
      <c r="C228" s="2"/>
      <c r="D228" s="2"/>
      <c r="Y228" s="2"/>
    </row>
    <row r="229" spans="1:25">
      <c r="A229" s="2"/>
      <c r="B229" s="2"/>
      <c r="C229" s="2"/>
      <c r="D229" s="2"/>
      <c r="Y229" s="2"/>
    </row>
    <row r="230" spans="1:25">
      <c r="A230" s="2"/>
      <c r="B230" s="2"/>
      <c r="C230" s="2"/>
      <c r="D230" s="2"/>
      <c r="Y230" s="2"/>
    </row>
    <row r="231" spans="1:25">
      <c r="A231" s="2"/>
      <c r="B231" s="2"/>
      <c r="C231" s="2"/>
      <c r="D231" s="2"/>
      <c r="Y231" s="2"/>
    </row>
    <row r="232" spans="1:25">
      <c r="A232" s="2"/>
      <c r="B232" s="2"/>
      <c r="C232" s="2"/>
      <c r="D232" s="2"/>
      <c r="Y232" s="2"/>
    </row>
    <row r="233" spans="1:25">
      <c r="A233" s="2"/>
      <c r="B233" s="2"/>
      <c r="C233" s="2"/>
      <c r="D233" s="2"/>
      <c r="Y233" s="2"/>
    </row>
    <row r="234" spans="1:25">
      <c r="A234" s="2"/>
      <c r="B234" s="2"/>
      <c r="C234" s="2"/>
      <c r="D234" s="2"/>
      <c r="Y234" s="2"/>
    </row>
    <row r="235" spans="1:25">
      <c r="A235" s="2"/>
      <c r="B235" s="2"/>
      <c r="C235" s="2"/>
      <c r="D235" s="2"/>
      <c r="Y235" s="2"/>
    </row>
    <row r="236" spans="1:25">
      <c r="A236" s="2"/>
      <c r="B236" s="2"/>
      <c r="C236" s="2"/>
      <c r="D236" s="2"/>
      <c r="Y236" s="2"/>
    </row>
    <row r="237" spans="1:25">
      <c r="A237" s="2"/>
      <c r="B237" s="2"/>
      <c r="C237" s="2"/>
      <c r="D237" s="2"/>
      <c r="Y237" s="2"/>
    </row>
    <row r="238" spans="1:25">
      <c r="A238" s="2"/>
      <c r="B238" s="2"/>
      <c r="C238" s="2"/>
      <c r="D238" s="2"/>
      <c r="Y238" s="2"/>
    </row>
    <row r="239" spans="1:25">
      <c r="A239" s="2"/>
      <c r="B239" s="2"/>
      <c r="C239" s="2"/>
      <c r="D239" s="2"/>
      <c r="Y239" s="2"/>
    </row>
    <row r="240" spans="1:25">
      <c r="A240" s="2"/>
      <c r="B240" s="2"/>
      <c r="C240" s="2"/>
      <c r="D240" s="2"/>
      <c r="Y240" s="2"/>
    </row>
    <row r="241" spans="1:25">
      <c r="A241" s="2"/>
      <c r="B241" s="2"/>
      <c r="C241" s="2"/>
      <c r="D241" s="2"/>
      <c r="Y241" s="2"/>
    </row>
    <row r="242" spans="1:25">
      <c r="A242" s="2"/>
      <c r="B242" s="2"/>
      <c r="C242" s="2"/>
      <c r="D242" s="2"/>
      <c r="Y242" s="2"/>
    </row>
    <row r="243" spans="1:25">
      <c r="A243" s="2"/>
      <c r="B243" s="2"/>
      <c r="C243" s="2"/>
      <c r="D243" s="2"/>
      <c r="Y243" s="2"/>
    </row>
    <row r="244" spans="1:25">
      <c r="A244" s="2"/>
      <c r="B244" s="2"/>
      <c r="C244" s="2"/>
      <c r="D244" s="2"/>
      <c r="Y244" s="2"/>
    </row>
    <row r="245" spans="1:25">
      <c r="A245" s="2"/>
      <c r="B245" s="2"/>
      <c r="C245" s="2"/>
      <c r="D245" s="2"/>
      <c r="Y245" s="2"/>
    </row>
    <row r="246" spans="1:25">
      <c r="A246" s="2"/>
      <c r="B246" s="2"/>
      <c r="C246" s="2"/>
      <c r="D246" s="2"/>
      <c r="Y246" s="2"/>
    </row>
    <row r="247" spans="1:25">
      <c r="A247" s="2"/>
      <c r="B247" s="2"/>
      <c r="C247" s="2"/>
      <c r="D247" s="2"/>
      <c r="Y247" s="2"/>
    </row>
    <row r="248" spans="1:25">
      <c r="A248" s="2"/>
      <c r="B248" s="2"/>
      <c r="C248" s="2"/>
      <c r="D248" s="2"/>
      <c r="Y248" s="2"/>
    </row>
    <row r="249" spans="1:25">
      <c r="A249" s="2"/>
      <c r="B249" s="2"/>
      <c r="C249" s="2"/>
      <c r="D249" s="2"/>
      <c r="Y249" s="2"/>
    </row>
    <row r="250" spans="1:25">
      <c r="A250" s="2"/>
      <c r="B250" s="2"/>
      <c r="C250" s="2"/>
      <c r="D250" s="2"/>
      <c r="Y250" s="2"/>
    </row>
    <row r="251" spans="1:25">
      <c r="A251" s="2"/>
      <c r="B251" s="2"/>
      <c r="C251" s="2"/>
      <c r="D251" s="2"/>
      <c r="Y251" s="2"/>
    </row>
    <row r="252" spans="1:25">
      <c r="A252" s="2"/>
      <c r="B252" s="2"/>
      <c r="C252" s="2"/>
      <c r="D252" s="2"/>
      <c r="Y252" s="2"/>
    </row>
    <row r="253" spans="1:25">
      <c r="A253" s="2"/>
      <c r="B253" s="2"/>
      <c r="C253" s="2"/>
      <c r="D253" s="2"/>
      <c r="Y253" s="2"/>
    </row>
    <row r="254" spans="1:25">
      <c r="A254" s="2"/>
      <c r="B254" s="2"/>
      <c r="C254" s="2"/>
      <c r="D254" s="2"/>
      <c r="Y254" s="2"/>
    </row>
    <row r="255" spans="1:25">
      <c r="A255" s="2"/>
      <c r="B255" s="2"/>
      <c r="C255" s="2"/>
      <c r="D255" s="2"/>
      <c r="Y255" s="2"/>
    </row>
    <row r="256" spans="1:25">
      <c r="A256" s="2"/>
      <c r="B256" s="2"/>
      <c r="C256" s="2"/>
      <c r="D256" s="2"/>
      <c r="Y256" s="2"/>
    </row>
    <row r="257" spans="1:25">
      <c r="A257" s="2"/>
      <c r="B257" s="2"/>
      <c r="C257" s="2"/>
      <c r="D257" s="2"/>
      <c r="Y257" s="2"/>
    </row>
    <row r="258" spans="1:25">
      <c r="A258" s="2"/>
      <c r="B258" s="2"/>
      <c r="C258" s="2"/>
      <c r="D258" s="2"/>
      <c r="Y258" s="2"/>
    </row>
    <row r="259" spans="1:25">
      <c r="A259" s="2"/>
      <c r="B259" s="2"/>
      <c r="C259" s="2"/>
      <c r="D259" s="2"/>
      <c r="Y259" s="2"/>
    </row>
    <row r="260" spans="1:25">
      <c r="A260" s="2"/>
      <c r="B260" s="2"/>
      <c r="C260" s="2"/>
      <c r="D260" s="2"/>
      <c r="Y260" s="2"/>
    </row>
    <row r="261" spans="1:25">
      <c r="A261" s="2"/>
      <c r="B261" s="2"/>
      <c r="C261" s="2"/>
      <c r="D261" s="2"/>
      <c r="Y261" s="2"/>
    </row>
    <row r="262" spans="1:25">
      <c r="A262" s="2"/>
      <c r="B262" s="2"/>
      <c r="C262" s="2"/>
      <c r="D262" s="2"/>
      <c r="Y262" s="2"/>
    </row>
    <row r="263" spans="1:25">
      <c r="A263" s="2"/>
      <c r="B263" s="2"/>
      <c r="C263" s="2"/>
      <c r="D263" s="2"/>
      <c r="Y263" s="2"/>
    </row>
    <row r="264" spans="1:25">
      <c r="A264" s="2"/>
      <c r="B264" s="2"/>
      <c r="C264" s="2"/>
      <c r="D264" s="2"/>
      <c r="Y264" s="2"/>
    </row>
    <row r="265" spans="1:25">
      <c r="A265" s="2"/>
      <c r="B265" s="2"/>
      <c r="C265" s="2"/>
      <c r="D265" s="2"/>
      <c r="Y265" s="2"/>
    </row>
    <row r="266" spans="1:25">
      <c r="A266" s="2"/>
      <c r="B266" s="2"/>
      <c r="C266" s="2"/>
      <c r="D266" s="2"/>
      <c r="Y266" s="2"/>
    </row>
    <row r="267" spans="1:25">
      <c r="A267" s="2"/>
      <c r="B267" s="2"/>
      <c r="C267" s="2"/>
      <c r="D267" s="2"/>
      <c r="Y267" s="2"/>
    </row>
    <row r="268" spans="1:25">
      <c r="A268" s="2"/>
      <c r="B268" s="2"/>
      <c r="C268" s="2"/>
      <c r="D268" s="2"/>
      <c r="Y268" s="2"/>
    </row>
    <row r="269" spans="1:25">
      <c r="A269" s="2"/>
      <c r="B269" s="2"/>
      <c r="C269" s="2"/>
      <c r="D269" s="2"/>
      <c r="Y269" s="2"/>
    </row>
    <row r="270" spans="1:25">
      <c r="A270" s="2"/>
      <c r="B270" s="2"/>
      <c r="C270" s="2"/>
      <c r="D270" s="2"/>
      <c r="Y270" s="2"/>
    </row>
    <row r="271" spans="1:25">
      <c r="A271" s="2"/>
      <c r="B271" s="2"/>
      <c r="C271" s="2"/>
      <c r="D271" s="2"/>
      <c r="Y271" s="2"/>
    </row>
    <row r="272" spans="1:25">
      <c r="A272" s="2"/>
      <c r="B272" s="2"/>
      <c r="C272" s="2"/>
      <c r="D272" s="2"/>
      <c r="Y272" s="2"/>
    </row>
    <row r="273" spans="1:25">
      <c r="A273" s="2"/>
      <c r="B273" s="2"/>
      <c r="C273" s="2"/>
      <c r="D273" s="2"/>
      <c r="Y273" s="2"/>
    </row>
    <row r="274" spans="1:25">
      <c r="A274" s="2"/>
      <c r="B274" s="2"/>
      <c r="C274" s="2"/>
      <c r="D274" s="2"/>
      <c r="Y274" s="2"/>
    </row>
    <row r="275" spans="1:25">
      <c r="A275" s="2"/>
      <c r="B275" s="2"/>
      <c r="C275" s="2"/>
      <c r="D275" s="2"/>
      <c r="Y275" s="2"/>
    </row>
    <row r="276" spans="1:25">
      <c r="A276" s="2"/>
      <c r="B276" s="2"/>
      <c r="C276" s="2"/>
      <c r="D276" s="2"/>
      <c r="Y276" s="2"/>
    </row>
    <row r="277" spans="1:25">
      <c r="A277" s="2"/>
      <c r="B277" s="2"/>
      <c r="C277" s="2"/>
      <c r="D277" s="2"/>
      <c r="Y277" s="2"/>
    </row>
    <row r="278" spans="1:25">
      <c r="A278" s="2"/>
      <c r="B278" s="2"/>
      <c r="C278" s="2"/>
      <c r="D278" s="2"/>
      <c r="Y278" s="2"/>
    </row>
    <row r="279" spans="1:25">
      <c r="A279" s="2"/>
      <c r="B279" s="2"/>
      <c r="C279" s="2"/>
      <c r="D279" s="2"/>
      <c r="Y279" s="2"/>
    </row>
    <row r="280" spans="1:25">
      <c r="A280" s="2"/>
      <c r="B280" s="2"/>
      <c r="C280" s="2"/>
      <c r="D280" s="2"/>
      <c r="Y280" s="2"/>
    </row>
    <row r="281" spans="1:25">
      <c r="A281" s="2"/>
      <c r="B281" s="2"/>
      <c r="C281" s="2"/>
      <c r="D281" s="2"/>
      <c r="Y281" s="2"/>
    </row>
    <row r="282" spans="1:25">
      <c r="A282" s="2"/>
      <c r="B282" s="2"/>
      <c r="C282" s="2"/>
      <c r="D282" s="2"/>
      <c r="Y282" s="2"/>
    </row>
    <row r="283" spans="1:25">
      <c r="A283" s="2"/>
      <c r="B283" s="2"/>
      <c r="C283" s="2"/>
      <c r="D283" s="2"/>
      <c r="Y283" s="2"/>
    </row>
    <row r="284" spans="1:25">
      <c r="A284" s="2"/>
      <c r="B284" s="2"/>
      <c r="C284" s="2"/>
      <c r="D284" s="2"/>
      <c r="Y284" s="2"/>
    </row>
    <row r="285" spans="1:25">
      <c r="A285" s="2"/>
      <c r="B285" s="2"/>
      <c r="C285" s="2"/>
      <c r="D285" s="2"/>
      <c r="Y285" s="2"/>
    </row>
    <row r="286" spans="1:25">
      <c r="A286" s="2"/>
      <c r="B286" s="2"/>
      <c r="C286" s="2"/>
      <c r="D286" s="2"/>
      <c r="Y286" s="2"/>
    </row>
    <row r="287" spans="1:25">
      <c r="A287" s="2"/>
      <c r="B287" s="2"/>
      <c r="C287" s="2"/>
      <c r="D287" s="2"/>
      <c r="Y287" s="2"/>
    </row>
    <row r="288" spans="1:25">
      <c r="A288" s="2"/>
      <c r="B288" s="2"/>
      <c r="C288" s="2"/>
      <c r="D288" s="2"/>
      <c r="Y288" s="2"/>
    </row>
    <row r="289" spans="1:25">
      <c r="A289" s="2"/>
      <c r="B289" s="2"/>
      <c r="C289" s="2"/>
      <c r="D289" s="2"/>
      <c r="Y289" s="2"/>
    </row>
    <row r="290" spans="1:25">
      <c r="A290" s="2"/>
      <c r="B290" s="2"/>
      <c r="C290" s="2"/>
      <c r="D290" s="2"/>
      <c r="Y290" s="2"/>
    </row>
    <row r="291" spans="1:25">
      <c r="A291" s="2"/>
      <c r="B291" s="2"/>
      <c r="C291" s="2"/>
      <c r="D291" s="2"/>
      <c r="Y291" s="2"/>
    </row>
    <row r="292" spans="1:25">
      <c r="A292" s="2"/>
      <c r="B292" s="2"/>
      <c r="C292" s="2"/>
      <c r="D292" s="2"/>
      <c r="Y292" s="2"/>
    </row>
    <row r="293" spans="1:25">
      <c r="A293" s="2"/>
      <c r="B293" s="2"/>
      <c r="C293" s="2"/>
      <c r="D293" s="2"/>
      <c r="Y293" s="2"/>
    </row>
    <row r="294" spans="1:25">
      <c r="A294" s="2"/>
      <c r="B294" s="2"/>
      <c r="C294" s="2"/>
      <c r="D294" s="2"/>
      <c r="Y294" s="2"/>
    </row>
    <row r="295" spans="1:25">
      <c r="A295" s="2"/>
      <c r="B295" s="2"/>
      <c r="C295" s="2"/>
      <c r="D295" s="2"/>
      <c r="Y295" s="2"/>
    </row>
    <row r="296" spans="1:25">
      <c r="A296" s="2"/>
      <c r="B296" s="2"/>
      <c r="C296" s="2"/>
      <c r="D296" s="2"/>
      <c r="Y296" s="2"/>
    </row>
  </sheetData>
  <autoFilter ref="A6:AA105"/>
  <mergeCells count="2">
    <mergeCell ref="D4:R4"/>
    <mergeCell ref="D5:I5"/>
  </mergeCells>
  <pageMargins left="0.7" right="0.7" top="0.75" bottom="0.75" header="0.3" footer="0.3"/>
  <pageSetup paperSize="9" orientation="portrait" horizontalDpi="0" verticalDpi="0" r:id="rId1"/>
  <ignoredErrors>
    <ignoredError sqref="I10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Y22"/>
  <sheetViews>
    <sheetView zoomScale="60" zoomScaleNormal="6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31" sqref="L31"/>
    </sheetView>
  </sheetViews>
  <sheetFormatPr baseColWidth="10" defaultRowHeight="15"/>
  <cols>
    <col min="1" max="1" width="14.42578125" style="17" customWidth="1"/>
    <col min="2" max="2" width="13" style="17" customWidth="1"/>
    <col min="3" max="3" width="25.85546875" style="17" customWidth="1"/>
    <col min="4" max="4" width="9.28515625" style="22" customWidth="1"/>
    <col min="5" max="5" width="19.140625" style="64" customWidth="1"/>
    <col min="6" max="7" width="11.42578125" style="22"/>
    <col min="8" max="8" width="10.28515625" style="58" customWidth="1"/>
    <col min="9" max="9" width="14.5703125" style="59" customWidth="1"/>
    <col min="10" max="10" width="9.140625" style="17" customWidth="1"/>
    <col min="11" max="11" width="11.42578125" style="17"/>
    <col min="12" max="12" width="19.140625" style="64" customWidth="1"/>
    <col min="13" max="14" width="11.42578125" style="22"/>
    <col min="15" max="16" width="10.28515625" style="59" customWidth="1"/>
    <col min="17" max="17" width="17.85546875" style="59" customWidth="1"/>
    <col min="18" max="18" width="9.140625" style="17" customWidth="1"/>
    <col min="19" max="19" width="11.42578125" style="17"/>
    <col min="20" max="20" width="19.140625" style="64" customWidth="1"/>
    <col min="21" max="21" width="11.42578125" style="22"/>
    <col min="22" max="22" width="10.28515625" style="59" customWidth="1"/>
    <col min="23" max="23" width="17.42578125" style="59" customWidth="1"/>
    <col min="24" max="24" width="9.140625" style="17" customWidth="1"/>
    <col min="25" max="16384" width="11.42578125" style="17"/>
  </cols>
  <sheetData>
    <row r="2" spans="1:25">
      <c r="A2" s="15" t="s">
        <v>0</v>
      </c>
      <c r="B2" s="15" t="s">
        <v>1</v>
      </c>
      <c r="C2" s="15"/>
      <c r="D2" s="128"/>
      <c r="E2" s="127"/>
      <c r="F2" s="128"/>
      <c r="G2" s="128"/>
      <c r="H2" s="129"/>
      <c r="I2" s="41"/>
      <c r="J2" s="15"/>
      <c r="K2" s="15"/>
      <c r="L2" s="127"/>
      <c r="M2" s="128"/>
      <c r="N2" s="128"/>
      <c r="O2" s="41"/>
      <c r="P2" s="41"/>
      <c r="Q2" s="41"/>
      <c r="R2" s="15"/>
      <c r="S2" s="15"/>
      <c r="T2" s="127"/>
      <c r="U2" s="128"/>
      <c r="V2" s="41"/>
      <c r="W2" s="41"/>
      <c r="X2" s="15"/>
      <c r="Y2" s="15"/>
    </row>
    <row r="3" spans="1:25">
      <c r="A3" s="15"/>
      <c r="B3" s="15" t="s">
        <v>184</v>
      </c>
      <c r="C3" s="15"/>
      <c r="D3" s="128"/>
      <c r="E3" s="127"/>
      <c r="F3" s="128"/>
      <c r="G3" s="128"/>
      <c r="H3" s="129"/>
      <c r="I3" s="41"/>
      <c r="J3" s="15"/>
      <c r="K3" s="15"/>
      <c r="L3" s="127"/>
      <c r="M3" s="128"/>
      <c r="N3" s="128"/>
      <c r="O3" s="41"/>
      <c r="P3" s="41"/>
      <c r="Q3" s="41"/>
      <c r="R3" s="15"/>
      <c r="S3" s="15"/>
      <c r="T3" s="127"/>
      <c r="U3" s="128"/>
      <c r="V3" s="41"/>
      <c r="W3" s="41"/>
      <c r="X3" s="15"/>
      <c r="Y3" s="15"/>
    </row>
    <row r="4" spans="1:25" ht="15.75" thickBot="1">
      <c r="A4" s="15"/>
      <c r="B4" s="15"/>
      <c r="C4" s="15"/>
      <c r="D4" s="128"/>
      <c r="E4" s="127"/>
      <c r="F4" s="128"/>
      <c r="G4" s="128"/>
      <c r="H4" s="129"/>
      <c r="I4" s="41"/>
      <c r="J4" s="15"/>
      <c r="K4" s="15"/>
      <c r="L4" s="127"/>
      <c r="M4" s="128"/>
      <c r="N4" s="128"/>
      <c r="O4" s="41"/>
      <c r="P4" s="41"/>
      <c r="Q4" s="41"/>
      <c r="R4" s="15"/>
      <c r="S4" s="15"/>
      <c r="T4" s="127"/>
      <c r="U4" s="128"/>
      <c r="V4" s="41"/>
      <c r="W4" s="41"/>
      <c r="X4" s="15"/>
      <c r="Y4" s="15"/>
    </row>
    <row r="5" spans="1:25" ht="15.75" thickBot="1">
      <c r="A5" s="83" t="s">
        <v>187</v>
      </c>
      <c r="B5" s="84"/>
      <c r="C5" s="84"/>
      <c r="D5" s="97"/>
      <c r="E5" s="85" t="s">
        <v>185</v>
      </c>
      <c r="F5" s="86"/>
      <c r="G5" s="86"/>
      <c r="H5" s="86"/>
      <c r="I5" s="86"/>
      <c r="J5" s="86"/>
      <c r="K5" s="87"/>
      <c r="L5" s="83" t="s">
        <v>188</v>
      </c>
      <c r="M5" s="84"/>
      <c r="N5" s="84"/>
      <c r="O5" s="84"/>
      <c r="P5" s="84"/>
      <c r="Q5" s="84"/>
      <c r="R5" s="84"/>
      <c r="S5" s="97"/>
      <c r="T5" s="75" t="s">
        <v>227</v>
      </c>
      <c r="U5" s="76"/>
      <c r="V5" s="76"/>
      <c r="W5" s="76"/>
      <c r="X5" s="76"/>
      <c r="Y5" s="77"/>
    </row>
    <row r="6" spans="1:25" s="57" customFormat="1" ht="60.75" thickBot="1">
      <c r="A6" s="68" t="s">
        <v>3</v>
      </c>
      <c r="B6" s="69" t="s">
        <v>4</v>
      </c>
      <c r="C6" s="69" t="s">
        <v>5</v>
      </c>
      <c r="D6" s="70" t="s">
        <v>6</v>
      </c>
      <c r="E6" s="71" t="s">
        <v>173</v>
      </c>
      <c r="F6" s="69" t="s">
        <v>171</v>
      </c>
      <c r="G6" s="69" t="s">
        <v>172</v>
      </c>
      <c r="H6" s="72" t="s">
        <v>160</v>
      </c>
      <c r="I6" s="73" t="s">
        <v>162</v>
      </c>
      <c r="J6" s="69" t="s">
        <v>189</v>
      </c>
      <c r="K6" s="70" t="s">
        <v>190</v>
      </c>
      <c r="L6" s="74" t="s">
        <v>173</v>
      </c>
      <c r="M6" s="69" t="s">
        <v>171</v>
      </c>
      <c r="N6" s="69" t="s">
        <v>172</v>
      </c>
      <c r="O6" s="72" t="s">
        <v>160</v>
      </c>
      <c r="P6" s="78" t="s">
        <v>225</v>
      </c>
      <c r="Q6" s="78" t="s">
        <v>162</v>
      </c>
      <c r="R6" s="69" t="s">
        <v>189</v>
      </c>
      <c r="S6" s="70" t="s">
        <v>190</v>
      </c>
      <c r="T6" s="71" t="s">
        <v>173</v>
      </c>
      <c r="U6" s="69" t="s">
        <v>186</v>
      </c>
      <c r="V6" s="72" t="s">
        <v>160</v>
      </c>
      <c r="W6" s="72" t="s">
        <v>162</v>
      </c>
      <c r="X6" s="69" t="s">
        <v>189</v>
      </c>
      <c r="Y6" s="70" t="s">
        <v>190</v>
      </c>
    </row>
    <row r="7" spans="1:25">
      <c r="A7" s="147" t="s">
        <v>200</v>
      </c>
      <c r="B7" s="147" t="s">
        <v>201</v>
      </c>
      <c r="C7" s="19" t="s">
        <v>202</v>
      </c>
      <c r="D7" s="23">
        <v>862</v>
      </c>
      <c r="E7" s="64" t="s">
        <v>219</v>
      </c>
      <c r="F7" s="148">
        <v>1000</v>
      </c>
      <c r="G7" s="148">
        <v>1000</v>
      </c>
      <c r="H7" s="149">
        <v>26</v>
      </c>
      <c r="I7" s="158">
        <f t="shared" ref="I7:I17" si="0">F7/G7*H7</f>
        <v>26</v>
      </c>
      <c r="J7" s="159"/>
      <c r="K7" s="160">
        <f t="shared" ref="K7:K17" si="1">J7*F7</f>
        <v>0</v>
      </c>
      <c r="L7" s="170"/>
      <c r="M7" s="126">
        <v>1</v>
      </c>
      <c r="N7" s="126">
        <v>1000</v>
      </c>
      <c r="O7" s="171">
        <v>39</v>
      </c>
      <c r="P7" s="172">
        <v>0.2</v>
      </c>
      <c r="Q7" s="169">
        <f>M7*(O7-(O7*20/100))</f>
        <v>31.2</v>
      </c>
      <c r="R7" s="159"/>
      <c r="S7" s="160">
        <f t="shared" ref="S7:S17" si="2">R7*M7</f>
        <v>0</v>
      </c>
      <c r="T7" s="163"/>
      <c r="U7" s="148">
        <v>1000</v>
      </c>
      <c r="V7" s="161">
        <v>4.5999999999999999E-2</v>
      </c>
      <c r="W7" s="161">
        <f t="shared" ref="W7:W17" si="3">V7*U7</f>
        <v>46</v>
      </c>
      <c r="X7" s="29"/>
      <c r="Y7" s="63">
        <f t="shared" ref="Y7:Y17" si="4">X7*U7</f>
        <v>0</v>
      </c>
    </row>
    <row r="8" spans="1:25">
      <c r="A8" s="147" t="s">
        <v>200</v>
      </c>
      <c r="B8" s="147" t="s">
        <v>201</v>
      </c>
      <c r="C8" s="19" t="s">
        <v>203</v>
      </c>
      <c r="D8" s="23">
        <v>1168</v>
      </c>
      <c r="E8" s="64" t="s">
        <v>220</v>
      </c>
      <c r="F8" s="150">
        <v>1500</v>
      </c>
      <c r="G8" s="150">
        <v>1000</v>
      </c>
      <c r="H8" s="151">
        <v>26</v>
      </c>
      <c r="I8" s="158">
        <f t="shared" si="0"/>
        <v>39</v>
      </c>
      <c r="J8" s="164"/>
      <c r="K8" s="160">
        <f t="shared" si="1"/>
        <v>0</v>
      </c>
      <c r="L8" s="90"/>
      <c r="M8" s="91">
        <v>1.25</v>
      </c>
      <c r="N8" s="126">
        <v>1000</v>
      </c>
      <c r="O8" s="171">
        <v>39</v>
      </c>
      <c r="P8" s="173">
        <v>0.2</v>
      </c>
      <c r="Q8" s="162">
        <f t="shared" ref="Q8:Q16" si="5">M8*(O8-(O8*20/100))</f>
        <v>39</v>
      </c>
      <c r="R8" s="164"/>
      <c r="S8" s="160">
        <f t="shared" si="2"/>
        <v>0</v>
      </c>
      <c r="T8" s="166"/>
      <c r="U8" s="150">
        <v>1300</v>
      </c>
      <c r="V8" s="167">
        <v>4.5999999999999999E-2</v>
      </c>
      <c r="W8" s="167">
        <f t="shared" si="3"/>
        <v>59.8</v>
      </c>
      <c r="X8" s="19"/>
      <c r="Y8" s="63">
        <f t="shared" si="4"/>
        <v>0</v>
      </c>
    </row>
    <row r="9" spans="1:25">
      <c r="A9" s="147" t="s">
        <v>200</v>
      </c>
      <c r="B9" s="147" t="s">
        <v>201</v>
      </c>
      <c r="C9" s="19" t="s">
        <v>204</v>
      </c>
      <c r="D9" s="23">
        <v>46</v>
      </c>
      <c r="E9" s="64" t="s">
        <v>221</v>
      </c>
      <c r="F9" s="150">
        <v>500</v>
      </c>
      <c r="G9" s="150">
        <v>1000</v>
      </c>
      <c r="H9" s="151">
        <v>30.72</v>
      </c>
      <c r="I9" s="158">
        <f t="shared" si="0"/>
        <v>15.36</v>
      </c>
      <c r="J9" s="164"/>
      <c r="K9" s="160">
        <f t="shared" si="1"/>
        <v>0</v>
      </c>
      <c r="L9" s="90"/>
      <c r="M9" s="174">
        <v>0.1</v>
      </c>
      <c r="N9" s="126">
        <v>1000</v>
      </c>
      <c r="O9" s="171">
        <v>39</v>
      </c>
      <c r="P9" s="173">
        <v>0.2</v>
      </c>
      <c r="Q9" s="162">
        <f t="shared" si="5"/>
        <v>3.12</v>
      </c>
      <c r="R9" s="164"/>
      <c r="S9" s="160">
        <f t="shared" si="2"/>
        <v>0</v>
      </c>
      <c r="T9" s="166"/>
      <c r="U9" s="150">
        <v>100</v>
      </c>
      <c r="V9" s="167">
        <v>4.5999999999999999E-2</v>
      </c>
      <c r="W9" s="167">
        <f t="shared" si="3"/>
        <v>4.5999999999999996</v>
      </c>
      <c r="X9" s="19"/>
      <c r="Y9" s="63">
        <f t="shared" si="4"/>
        <v>0</v>
      </c>
    </row>
    <row r="10" spans="1:25">
      <c r="A10" s="147" t="s">
        <v>200</v>
      </c>
      <c r="B10" s="147" t="s">
        <v>201</v>
      </c>
      <c r="C10" s="152" t="s">
        <v>205</v>
      </c>
      <c r="D10" s="23">
        <v>270</v>
      </c>
      <c r="E10" s="64" t="s">
        <v>224</v>
      </c>
      <c r="F10" s="150">
        <v>500</v>
      </c>
      <c r="G10" s="150">
        <v>1000</v>
      </c>
      <c r="H10" s="151">
        <v>30.72</v>
      </c>
      <c r="I10" s="158">
        <f t="shared" si="0"/>
        <v>15.36</v>
      </c>
      <c r="J10" s="164"/>
      <c r="K10" s="160">
        <f t="shared" si="1"/>
        <v>0</v>
      </c>
      <c r="L10" s="90"/>
      <c r="M10" s="174">
        <v>0.3</v>
      </c>
      <c r="N10" s="126">
        <v>1000</v>
      </c>
      <c r="O10" s="171">
        <v>39</v>
      </c>
      <c r="P10" s="173">
        <v>0.2</v>
      </c>
      <c r="Q10" s="162">
        <f t="shared" si="5"/>
        <v>9.36</v>
      </c>
      <c r="R10" s="164"/>
      <c r="S10" s="160">
        <f t="shared" si="2"/>
        <v>0</v>
      </c>
      <c r="T10" s="166"/>
      <c r="U10" s="150">
        <v>300</v>
      </c>
      <c r="V10" s="167">
        <v>4.5999999999999999E-2</v>
      </c>
      <c r="W10" s="167">
        <f t="shared" si="3"/>
        <v>13.799999999999999</v>
      </c>
      <c r="X10" s="19">
        <v>0</v>
      </c>
      <c r="Y10" s="63">
        <f t="shared" si="4"/>
        <v>0</v>
      </c>
    </row>
    <row r="11" spans="1:25">
      <c r="A11" s="147" t="s">
        <v>200</v>
      </c>
      <c r="B11" s="147" t="s">
        <v>201</v>
      </c>
      <c r="C11" s="19" t="s">
        <v>206</v>
      </c>
      <c r="D11" s="23">
        <v>380</v>
      </c>
      <c r="E11" s="64" t="s">
        <v>222</v>
      </c>
      <c r="F11" s="150">
        <v>500</v>
      </c>
      <c r="G11" s="150">
        <v>1000</v>
      </c>
      <c r="H11" s="151">
        <v>30.72</v>
      </c>
      <c r="I11" s="158">
        <f t="shared" si="0"/>
        <v>15.36</v>
      </c>
      <c r="J11" s="164"/>
      <c r="K11" s="160">
        <f t="shared" si="1"/>
        <v>0</v>
      </c>
      <c r="L11" s="90" t="s">
        <v>226</v>
      </c>
      <c r="M11" s="174">
        <v>0.4</v>
      </c>
      <c r="N11" s="126">
        <v>1000</v>
      </c>
      <c r="O11" s="171">
        <v>39</v>
      </c>
      <c r="P11" s="173">
        <v>0.2</v>
      </c>
      <c r="Q11" s="162">
        <f t="shared" si="5"/>
        <v>12.48</v>
      </c>
      <c r="R11" s="164"/>
      <c r="S11" s="160">
        <f t="shared" si="2"/>
        <v>0</v>
      </c>
      <c r="T11" s="166"/>
      <c r="U11" s="150">
        <v>400</v>
      </c>
      <c r="V11" s="167">
        <v>4.5999999999999999E-2</v>
      </c>
      <c r="W11" s="167">
        <f t="shared" si="3"/>
        <v>18.399999999999999</v>
      </c>
      <c r="X11" s="19"/>
      <c r="Y11" s="63">
        <f t="shared" si="4"/>
        <v>0</v>
      </c>
    </row>
    <row r="12" spans="1:25">
      <c r="A12" s="147" t="s">
        <v>200</v>
      </c>
      <c r="B12" s="147" t="s">
        <v>201</v>
      </c>
      <c r="C12" s="19" t="s">
        <v>207</v>
      </c>
      <c r="D12" s="23">
        <v>596</v>
      </c>
      <c r="E12" s="64" t="s">
        <v>223</v>
      </c>
      <c r="F12" s="150">
        <v>1000</v>
      </c>
      <c r="G12" s="150">
        <v>1000</v>
      </c>
      <c r="H12" s="151">
        <v>30.72</v>
      </c>
      <c r="I12" s="158">
        <f t="shared" si="0"/>
        <v>30.72</v>
      </c>
      <c r="J12" s="164"/>
      <c r="K12" s="160">
        <f t="shared" si="1"/>
        <v>0</v>
      </c>
      <c r="L12" s="90"/>
      <c r="M12" s="174">
        <v>0.6</v>
      </c>
      <c r="N12" s="126">
        <v>1000</v>
      </c>
      <c r="O12" s="171">
        <v>39</v>
      </c>
      <c r="P12" s="173">
        <v>0.2</v>
      </c>
      <c r="Q12" s="162">
        <f t="shared" si="5"/>
        <v>18.72</v>
      </c>
      <c r="R12" s="164"/>
      <c r="S12" s="160">
        <f t="shared" si="2"/>
        <v>0</v>
      </c>
      <c r="T12" s="166"/>
      <c r="U12" s="150">
        <v>700</v>
      </c>
      <c r="V12" s="167">
        <v>4.5999999999999999E-2</v>
      </c>
      <c r="W12" s="167">
        <f t="shared" si="3"/>
        <v>32.200000000000003</v>
      </c>
      <c r="X12" s="19"/>
      <c r="Y12" s="63">
        <f t="shared" si="4"/>
        <v>0</v>
      </c>
    </row>
    <row r="13" spans="1:25">
      <c r="A13" s="147" t="s">
        <v>208</v>
      </c>
      <c r="B13" s="147" t="s">
        <v>209</v>
      </c>
      <c r="C13" s="19" t="s">
        <v>210</v>
      </c>
      <c r="D13" s="23">
        <v>220</v>
      </c>
      <c r="E13" s="175"/>
      <c r="F13" s="91">
        <v>10</v>
      </c>
      <c r="G13" s="91">
        <v>10</v>
      </c>
      <c r="H13" s="92">
        <v>3.8</v>
      </c>
      <c r="I13" s="158">
        <f t="shared" si="0"/>
        <v>3.8</v>
      </c>
      <c r="J13" s="164"/>
      <c r="K13" s="160">
        <f t="shared" si="1"/>
        <v>0</v>
      </c>
      <c r="L13" s="79"/>
      <c r="M13" s="168">
        <v>5</v>
      </c>
      <c r="N13" s="150">
        <v>1</v>
      </c>
      <c r="O13" s="167">
        <v>0.98</v>
      </c>
      <c r="P13" s="165">
        <v>0.2</v>
      </c>
      <c r="Q13" s="162">
        <f t="shared" si="5"/>
        <v>3.92</v>
      </c>
      <c r="R13" s="164"/>
      <c r="S13" s="160">
        <f t="shared" si="2"/>
        <v>0</v>
      </c>
      <c r="T13" s="166"/>
      <c r="U13" s="150">
        <v>20</v>
      </c>
      <c r="V13" s="167">
        <v>0.5</v>
      </c>
      <c r="W13" s="167">
        <f t="shared" si="3"/>
        <v>10</v>
      </c>
      <c r="X13" s="19"/>
      <c r="Y13" s="63">
        <f t="shared" si="4"/>
        <v>0</v>
      </c>
    </row>
    <row r="14" spans="1:25">
      <c r="A14" s="147" t="s">
        <v>208</v>
      </c>
      <c r="B14" s="147" t="s">
        <v>209</v>
      </c>
      <c r="C14" s="19" t="s">
        <v>211</v>
      </c>
      <c r="D14" s="23">
        <v>70</v>
      </c>
      <c r="E14" s="175"/>
      <c r="F14" s="91">
        <v>5</v>
      </c>
      <c r="G14" s="91">
        <v>10</v>
      </c>
      <c r="H14" s="92">
        <v>3.8</v>
      </c>
      <c r="I14" s="158">
        <f t="shared" si="0"/>
        <v>1.9</v>
      </c>
      <c r="J14" s="164"/>
      <c r="K14" s="160">
        <f t="shared" si="1"/>
        <v>0</v>
      </c>
      <c r="L14" s="79"/>
      <c r="M14" s="168">
        <v>5</v>
      </c>
      <c r="N14" s="168">
        <v>1</v>
      </c>
      <c r="O14" s="167">
        <v>0.98</v>
      </c>
      <c r="P14" s="165">
        <v>0.2</v>
      </c>
      <c r="Q14" s="162">
        <f t="shared" si="5"/>
        <v>3.92</v>
      </c>
      <c r="R14" s="164"/>
      <c r="S14" s="160">
        <f t="shared" si="2"/>
        <v>0</v>
      </c>
      <c r="T14" s="166"/>
      <c r="U14" s="150">
        <v>5</v>
      </c>
      <c r="V14" s="167">
        <v>0.5</v>
      </c>
      <c r="W14" s="167">
        <f t="shared" si="3"/>
        <v>2.5</v>
      </c>
      <c r="X14" s="19"/>
      <c r="Y14" s="63">
        <f t="shared" si="4"/>
        <v>0</v>
      </c>
    </row>
    <row r="15" spans="1:25">
      <c r="A15" s="147" t="s">
        <v>212</v>
      </c>
      <c r="B15" s="147" t="s">
        <v>213</v>
      </c>
      <c r="C15" s="19" t="s">
        <v>214</v>
      </c>
      <c r="D15" s="23">
        <v>50</v>
      </c>
      <c r="F15" s="150">
        <v>1000</v>
      </c>
      <c r="G15" s="150">
        <v>1000</v>
      </c>
      <c r="H15" s="151">
        <v>6.63</v>
      </c>
      <c r="I15" s="158">
        <f t="shared" si="0"/>
        <v>6.63</v>
      </c>
      <c r="J15" s="164"/>
      <c r="K15" s="160">
        <f t="shared" si="1"/>
        <v>0</v>
      </c>
      <c r="L15" s="90"/>
      <c r="M15" s="174">
        <v>0.25</v>
      </c>
      <c r="N15" s="91">
        <v>1000</v>
      </c>
      <c r="O15" s="89">
        <v>23.8</v>
      </c>
      <c r="P15" s="173">
        <v>0.2</v>
      </c>
      <c r="Q15" s="162">
        <f t="shared" si="5"/>
        <v>4.76</v>
      </c>
      <c r="R15" s="164"/>
      <c r="S15" s="160">
        <f t="shared" si="2"/>
        <v>0</v>
      </c>
      <c r="T15" s="166"/>
      <c r="U15" s="150">
        <v>0</v>
      </c>
      <c r="V15" s="167">
        <v>4.95</v>
      </c>
      <c r="W15" s="167">
        <f t="shared" si="3"/>
        <v>0</v>
      </c>
      <c r="X15" s="19"/>
      <c r="Y15" s="63">
        <f t="shared" si="4"/>
        <v>0</v>
      </c>
    </row>
    <row r="16" spans="1:25">
      <c r="A16" s="147" t="s">
        <v>212</v>
      </c>
      <c r="B16" s="147" t="s">
        <v>213</v>
      </c>
      <c r="C16" s="19" t="s">
        <v>215</v>
      </c>
      <c r="D16" s="23">
        <v>216</v>
      </c>
      <c r="F16" s="150">
        <v>1000</v>
      </c>
      <c r="G16" s="150">
        <v>1000</v>
      </c>
      <c r="H16" s="151">
        <v>6.63</v>
      </c>
      <c r="I16" s="158">
        <f t="shared" si="0"/>
        <v>6.63</v>
      </c>
      <c r="J16" s="164"/>
      <c r="K16" s="160">
        <f t="shared" si="1"/>
        <v>0</v>
      </c>
      <c r="L16" s="90"/>
      <c r="M16" s="174">
        <v>0.25</v>
      </c>
      <c r="N16" s="91">
        <v>1000</v>
      </c>
      <c r="O16" s="89">
        <v>23.8</v>
      </c>
      <c r="P16" s="173">
        <v>0.2</v>
      </c>
      <c r="Q16" s="162">
        <f t="shared" si="5"/>
        <v>4.76</v>
      </c>
      <c r="R16" s="164"/>
      <c r="S16" s="160">
        <f t="shared" si="2"/>
        <v>0</v>
      </c>
      <c r="T16" s="166"/>
      <c r="U16" s="150">
        <v>0</v>
      </c>
      <c r="V16" s="167">
        <v>3.95</v>
      </c>
      <c r="W16" s="167">
        <f t="shared" si="3"/>
        <v>0</v>
      </c>
      <c r="X16" s="19"/>
      <c r="Y16" s="63">
        <f t="shared" si="4"/>
        <v>0</v>
      </c>
    </row>
    <row r="17" spans="1:25" ht="15.75" thickBot="1">
      <c r="A17" s="147" t="s">
        <v>216</v>
      </c>
      <c r="B17" s="147" t="s">
        <v>217</v>
      </c>
      <c r="C17" s="19" t="s">
        <v>218</v>
      </c>
      <c r="D17" s="23">
        <v>255</v>
      </c>
      <c r="F17" s="150">
        <v>500</v>
      </c>
      <c r="G17" s="150">
        <v>1000</v>
      </c>
      <c r="H17" s="151">
        <v>32.479999999999997</v>
      </c>
      <c r="I17" s="158">
        <f t="shared" si="0"/>
        <v>16.239999999999998</v>
      </c>
      <c r="J17" s="164"/>
      <c r="K17" s="160">
        <f t="shared" si="1"/>
        <v>0</v>
      </c>
      <c r="L17" s="90"/>
      <c r="M17" s="91">
        <v>0.26</v>
      </c>
      <c r="N17" s="91">
        <v>1000</v>
      </c>
      <c r="O17" s="89">
        <v>43.8</v>
      </c>
      <c r="P17" s="173"/>
      <c r="Q17" s="162">
        <f>M17*O17</f>
        <v>11.388</v>
      </c>
      <c r="R17" s="164"/>
      <c r="S17" s="160">
        <f t="shared" si="2"/>
        <v>0</v>
      </c>
      <c r="T17" s="166"/>
      <c r="U17" s="150">
        <v>300</v>
      </c>
      <c r="V17" s="167">
        <v>1.37E-2</v>
      </c>
      <c r="W17" s="167">
        <f t="shared" si="3"/>
        <v>4.1100000000000003</v>
      </c>
      <c r="X17" s="19"/>
      <c r="Y17" s="63">
        <f t="shared" si="4"/>
        <v>0</v>
      </c>
    </row>
    <row r="18" spans="1:25">
      <c r="G18" s="98" t="s">
        <v>163</v>
      </c>
      <c r="H18" s="99"/>
      <c r="I18" s="65">
        <f>SUM(I7:I17)</f>
        <v>177.00000000000003</v>
      </c>
      <c r="J18" s="116">
        <f>SUM(K7:K17)</f>
        <v>0</v>
      </c>
      <c r="K18" s="117"/>
      <c r="M18" s="114" t="s">
        <v>163</v>
      </c>
      <c r="N18" s="153"/>
      <c r="O18" s="115"/>
      <c r="P18" s="153"/>
      <c r="Q18" s="65">
        <f>SUM(Q7:Q17)</f>
        <v>142.62800000000001</v>
      </c>
      <c r="R18" s="116">
        <f>SUM(S7:S17)</f>
        <v>0</v>
      </c>
      <c r="S18" s="117"/>
      <c r="U18" s="114" t="s">
        <v>192</v>
      </c>
      <c r="V18" s="115"/>
      <c r="W18" s="80">
        <f>SUM(W7:W17)</f>
        <v>191.41000000000003</v>
      </c>
      <c r="X18" s="116">
        <f>SUM(Y7:Y17)</f>
        <v>0</v>
      </c>
      <c r="Y18" s="117"/>
    </row>
    <row r="19" spans="1:25">
      <c r="G19" s="100" t="s">
        <v>164</v>
      </c>
      <c r="H19" s="101"/>
      <c r="I19" s="66">
        <f>I18*0.1</f>
        <v>17.700000000000003</v>
      </c>
      <c r="J19" s="120">
        <f>J18*0.2</f>
        <v>0</v>
      </c>
      <c r="K19" s="121"/>
      <c r="M19" s="118" t="s">
        <v>164</v>
      </c>
      <c r="N19" s="154"/>
      <c r="O19" s="119"/>
      <c r="P19" s="154"/>
      <c r="Q19" s="66">
        <f>Q18*0.1</f>
        <v>14.262800000000002</v>
      </c>
      <c r="R19" s="120">
        <f>R18*0.2</f>
        <v>0</v>
      </c>
      <c r="S19" s="121"/>
      <c r="U19" s="118" t="s">
        <v>164</v>
      </c>
      <c r="V19" s="119"/>
      <c r="W19" s="81">
        <f>W18*0.1</f>
        <v>19.141000000000002</v>
      </c>
      <c r="X19" s="120">
        <f>X18*0.2</f>
        <v>0</v>
      </c>
      <c r="Y19" s="121"/>
    </row>
    <row r="20" spans="1:25" ht="15.75" thickBot="1">
      <c r="G20" s="102" t="s">
        <v>165</v>
      </c>
      <c r="H20" s="103"/>
      <c r="I20" s="88">
        <f>I19+I18</f>
        <v>194.70000000000005</v>
      </c>
      <c r="J20" s="124">
        <f>J19+J18</f>
        <v>0</v>
      </c>
      <c r="K20" s="125"/>
      <c r="M20" s="122" t="s">
        <v>165</v>
      </c>
      <c r="N20" s="155"/>
      <c r="O20" s="123"/>
      <c r="P20" s="155"/>
      <c r="Q20" s="67">
        <f>Q19+Q18</f>
        <v>156.89080000000001</v>
      </c>
      <c r="R20" s="124">
        <f>R19+R18</f>
        <v>0</v>
      </c>
      <c r="S20" s="125"/>
      <c r="U20" s="122" t="s">
        <v>191</v>
      </c>
      <c r="V20" s="123"/>
      <c r="W20" s="82">
        <f>W19+W18</f>
        <v>210.55100000000002</v>
      </c>
      <c r="X20" s="124">
        <f>X19+X18</f>
        <v>0</v>
      </c>
      <c r="Y20" s="125"/>
    </row>
    <row r="21" spans="1:25" ht="15.75" customHeight="1">
      <c r="G21" s="104" t="s">
        <v>165</v>
      </c>
      <c r="H21" s="105"/>
      <c r="I21" s="108">
        <f>J20+I20</f>
        <v>194.70000000000005</v>
      </c>
      <c r="J21" s="109"/>
      <c r="K21" s="110"/>
      <c r="M21" s="104" t="s">
        <v>165</v>
      </c>
      <c r="N21" s="156"/>
      <c r="O21" s="105"/>
      <c r="P21" s="156"/>
      <c r="Q21" s="108">
        <f>R20+Q20</f>
        <v>156.89080000000001</v>
      </c>
      <c r="R21" s="109"/>
      <c r="S21" s="110"/>
      <c r="U21" s="104" t="s">
        <v>165</v>
      </c>
      <c r="V21" s="105"/>
      <c r="W21" s="108">
        <f>X20+W20</f>
        <v>210.55100000000002</v>
      </c>
      <c r="X21" s="109"/>
      <c r="Y21" s="110"/>
    </row>
    <row r="22" spans="1:25" ht="15.75" customHeight="1" thickBot="1">
      <c r="G22" s="106"/>
      <c r="H22" s="107"/>
      <c r="I22" s="111"/>
      <c r="J22" s="112"/>
      <c r="K22" s="113"/>
      <c r="M22" s="106"/>
      <c r="N22" s="157"/>
      <c r="O22" s="107"/>
      <c r="P22" s="157"/>
      <c r="Q22" s="111"/>
      <c r="R22" s="112"/>
      <c r="S22" s="113"/>
      <c r="U22" s="106"/>
      <c r="V22" s="107"/>
      <c r="W22" s="111"/>
      <c r="X22" s="112"/>
      <c r="Y22" s="113"/>
    </row>
  </sheetData>
  <autoFilter ref="A6:W22"/>
  <sortState ref="A7:AC52">
    <sortCondition sortBy="cellColor" ref="F7:F52" dxfId="23"/>
    <sortCondition sortBy="cellColor" ref="M7:M52" dxfId="22"/>
    <sortCondition sortBy="cellColor" ref="U7:U52" dxfId="21"/>
  </sortState>
  <conditionalFormatting sqref="Q7 W7">
    <cfRule type="colorScale" priority="11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Q8 W8">
    <cfRule type="colorScale" priority="10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W9 Q9">
    <cfRule type="colorScale" priority="9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Q10 W10">
    <cfRule type="colorScale" priority="8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W11 Q11">
    <cfRule type="colorScale" priority="7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W12 Q12">
    <cfRule type="colorScale" priority="6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Q13 I13 W13">
    <cfRule type="colorScale" priority="5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I14 Q14 W14">
    <cfRule type="colorScale" priority="4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Q15 I15">
    <cfRule type="colorScale" priority="3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I16 Q16">
    <cfRule type="colorScale" priority="2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conditionalFormatting sqref="Q17 I17">
    <cfRule type="colorScale" priority="1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15"/>
  <sheetViews>
    <sheetView zoomScale="60" zoomScaleNormal="60" workbookViewId="0">
      <pane xSplit="4" ySplit="6" topLeftCell="O38" activePane="bottomRight" state="frozen"/>
      <selection pane="topRight" activeCell="E1" sqref="E1"/>
      <selection pane="bottomLeft" activeCell="A7" sqref="A7"/>
      <selection pane="bottomRight" activeCell="Y7" sqref="Y7:AD52"/>
    </sheetView>
  </sheetViews>
  <sheetFormatPr baseColWidth="10" defaultRowHeight="15"/>
  <cols>
    <col min="1" max="1" width="21.140625" customWidth="1"/>
    <col min="2" max="2" width="30.42578125" bestFit="1" customWidth="1"/>
    <col min="3" max="3" width="32" customWidth="1"/>
    <col min="4" max="4" width="8" style="22" customWidth="1"/>
    <col min="5" max="5" width="28.140625" style="64" customWidth="1"/>
    <col min="6" max="6" width="11" style="22" customWidth="1"/>
    <col min="7" max="8" width="11" customWidth="1"/>
    <col min="9" max="10" width="11" style="59" customWidth="1"/>
    <col min="11" max="11" width="28.140625" style="64" customWidth="1"/>
    <col min="12" max="12" width="11" style="64" customWidth="1"/>
    <col min="13" max="13" width="11" style="177" customWidth="1"/>
    <col min="14" max="14" width="11" style="142" customWidth="1"/>
    <col min="15" max="15" width="11" style="145" customWidth="1"/>
    <col min="16" max="16" width="11.140625" style="59" customWidth="1"/>
    <col min="17" max="17" width="11" style="59" customWidth="1"/>
    <col min="18" max="18" width="28.140625" style="59" customWidth="1"/>
    <col min="19" max="21" width="11" customWidth="1"/>
    <col min="22" max="22" width="11" style="17" customWidth="1"/>
    <col min="23" max="23" width="11" customWidth="1"/>
    <col min="24" max="24" width="13.5703125" style="145" customWidth="1"/>
    <col min="25" max="25" width="28.140625" style="17" customWidth="1"/>
    <col min="26" max="29" width="11" customWidth="1"/>
    <col min="30" max="30" width="11" style="17" customWidth="1"/>
  </cols>
  <sheetData>
    <row r="1" spans="1:30">
      <c r="A1" s="17"/>
      <c r="B1" s="17"/>
      <c r="C1" s="17"/>
    </row>
    <row r="2" spans="1:30">
      <c r="A2" s="19" t="s">
        <v>0</v>
      </c>
      <c r="B2" s="19" t="s">
        <v>1</v>
      </c>
      <c r="C2" s="17"/>
    </row>
    <row r="3" spans="1:30">
      <c r="A3" s="15"/>
      <c r="B3" s="15" t="s">
        <v>194</v>
      </c>
      <c r="C3" s="17"/>
    </row>
    <row r="4" spans="1:30" ht="15.75" thickBot="1">
      <c r="A4" s="17"/>
      <c r="B4" s="17"/>
      <c r="C4" s="17"/>
    </row>
    <row r="5" spans="1:30" ht="27.75" customHeight="1" thickBot="1">
      <c r="A5" s="305" t="s">
        <v>193</v>
      </c>
      <c r="B5" s="305"/>
      <c r="C5" s="305"/>
      <c r="D5" s="306"/>
      <c r="E5" s="303" t="s">
        <v>195</v>
      </c>
      <c r="F5" s="304"/>
      <c r="G5" s="304"/>
      <c r="H5" s="304"/>
      <c r="I5" s="304"/>
      <c r="J5" s="304"/>
      <c r="K5" s="307" t="s">
        <v>196</v>
      </c>
      <c r="L5" s="308"/>
      <c r="M5" s="308"/>
      <c r="N5" s="309"/>
      <c r="O5" s="309"/>
      <c r="P5" s="308"/>
      <c r="Q5" s="310"/>
      <c r="R5" s="146"/>
      <c r="S5" s="311" t="s">
        <v>369</v>
      </c>
      <c r="T5" s="311"/>
      <c r="U5" s="311"/>
      <c r="V5" s="311"/>
      <c r="W5" s="311"/>
      <c r="X5" s="312"/>
      <c r="Y5" s="301" t="s">
        <v>197</v>
      </c>
      <c r="Z5" s="302"/>
      <c r="AA5" s="302"/>
      <c r="AB5" s="302"/>
      <c r="AC5" s="302"/>
      <c r="AD5" s="302"/>
    </row>
    <row r="6" spans="1:30" s="57" customFormat="1" ht="60.75" thickBot="1">
      <c r="A6" s="68" t="s">
        <v>3</v>
      </c>
      <c r="B6" s="69" t="s">
        <v>4</v>
      </c>
      <c r="C6" s="69" t="s">
        <v>5</v>
      </c>
      <c r="D6" s="96" t="s">
        <v>7</v>
      </c>
      <c r="E6" s="144" t="s">
        <v>173</v>
      </c>
      <c r="F6" s="62" t="s">
        <v>166</v>
      </c>
      <c r="G6" s="95" t="s">
        <v>167</v>
      </c>
      <c r="H6" s="95" t="s">
        <v>198</v>
      </c>
      <c r="I6" s="136" t="s">
        <v>159</v>
      </c>
      <c r="J6" s="136" t="s">
        <v>199</v>
      </c>
      <c r="K6" s="144" t="s">
        <v>173</v>
      </c>
      <c r="L6" s="62" t="s">
        <v>166</v>
      </c>
      <c r="M6" s="95" t="s">
        <v>167</v>
      </c>
      <c r="N6" s="95" t="s">
        <v>198</v>
      </c>
      <c r="O6" s="95" t="s">
        <v>372</v>
      </c>
      <c r="P6" s="136" t="s">
        <v>159</v>
      </c>
      <c r="Q6" s="137" t="s">
        <v>199</v>
      </c>
      <c r="R6" s="217" t="s">
        <v>173</v>
      </c>
      <c r="S6" s="186" t="s">
        <v>166</v>
      </c>
      <c r="T6" s="187" t="s">
        <v>167</v>
      </c>
      <c r="U6" s="187" t="s">
        <v>198</v>
      </c>
      <c r="V6" s="187" t="s">
        <v>371</v>
      </c>
      <c r="W6" s="188" t="s">
        <v>370</v>
      </c>
      <c r="X6" s="187" t="s">
        <v>199</v>
      </c>
      <c r="Y6" s="94" t="s">
        <v>173</v>
      </c>
      <c r="Z6" s="62" t="s">
        <v>166</v>
      </c>
      <c r="AA6" s="95" t="s">
        <v>167</v>
      </c>
      <c r="AB6" s="95" t="s">
        <v>198</v>
      </c>
      <c r="AC6" s="62" t="s">
        <v>159</v>
      </c>
      <c r="AD6" s="131" t="s">
        <v>199</v>
      </c>
    </row>
    <row r="7" spans="1:30" s="8" customFormat="1" ht="21" customHeight="1">
      <c r="A7" s="147" t="s">
        <v>228</v>
      </c>
      <c r="B7" s="147" t="s">
        <v>229</v>
      </c>
      <c r="C7" s="19" t="s">
        <v>230</v>
      </c>
      <c r="D7" s="132">
        <v>65</v>
      </c>
      <c r="E7" s="139"/>
      <c r="F7" s="223">
        <v>0</v>
      </c>
      <c r="G7" s="93"/>
      <c r="H7" s="93"/>
      <c r="I7" s="138"/>
      <c r="J7" s="36"/>
      <c r="K7" s="139"/>
      <c r="L7" s="178"/>
      <c r="M7" s="179"/>
      <c r="N7" s="143"/>
      <c r="O7" s="133"/>
      <c r="P7" s="138"/>
      <c r="Q7" s="61"/>
      <c r="R7" s="218"/>
      <c r="S7" s="189"/>
      <c r="T7" s="190"/>
      <c r="U7" s="190"/>
      <c r="V7" s="190"/>
      <c r="W7" s="191"/>
      <c r="X7" s="192"/>
      <c r="Y7" s="213"/>
      <c r="Z7" s="223">
        <v>104</v>
      </c>
      <c r="AA7" s="133">
        <f t="shared" ref="AA7:AA52" si="0">$D7/Z7</f>
        <v>0.625</v>
      </c>
      <c r="AB7" s="133">
        <f t="shared" ref="AB7:AB52" si="1">ROUNDUP(AA7,0)</f>
        <v>1</v>
      </c>
      <c r="AC7" s="134">
        <v>0.126</v>
      </c>
      <c r="AD7" s="135">
        <f>AC7*Z7*AB7</f>
        <v>13.103999999999999</v>
      </c>
    </row>
    <row r="8" spans="1:30" ht="21" customHeight="1">
      <c r="A8" s="147" t="s">
        <v>231</v>
      </c>
      <c r="B8" s="147" t="s">
        <v>232</v>
      </c>
      <c r="C8" s="19" t="s">
        <v>233</v>
      </c>
      <c r="D8" s="130">
        <v>137</v>
      </c>
      <c r="E8" s="140"/>
      <c r="F8" s="13">
        <v>180</v>
      </c>
      <c r="G8" s="10">
        <f t="shared" ref="G8:G52" si="2">D8/F8</f>
        <v>0.76111111111111107</v>
      </c>
      <c r="H8" s="10">
        <f t="shared" ref="H8:H52" si="3">ROUNDUP(G8,0)</f>
        <v>1</v>
      </c>
      <c r="I8" s="60">
        <v>9.7900000000000001E-2</v>
      </c>
      <c r="J8" s="135">
        <f t="shared" ref="J8:J37" si="4">I8*H8*F8</f>
        <v>17.622</v>
      </c>
      <c r="K8" s="139"/>
      <c r="L8" s="178">
        <v>82</v>
      </c>
      <c r="M8" s="179">
        <f t="shared" ref="M8:M52" si="5">$D8/L8</f>
        <v>1.6707317073170731</v>
      </c>
      <c r="N8" s="143">
        <f t="shared" ref="N8:N52" si="6">ROUNDUP(M8,0)</f>
        <v>2</v>
      </c>
      <c r="O8" s="133">
        <f>P8/L8</f>
        <v>0.24414634146341463</v>
      </c>
      <c r="P8" s="138">
        <v>20.02</v>
      </c>
      <c r="Q8" s="61">
        <f>P8*N8</f>
        <v>40.04</v>
      </c>
      <c r="R8" s="218"/>
      <c r="S8" s="189"/>
      <c r="T8" s="190"/>
      <c r="U8" s="190"/>
      <c r="V8" s="190"/>
      <c r="W8" s="191"/>
      <c r="X8" s="192"/>
      <c r="Y8" s="214"/>
      <c r="Z8" s="13"/>
      <c r="AA8" s="133"/>
      <c r="AB8" s="133"/>
      <c r="AC8" s="134"/>
      <c r="AD8" s="135"/>
    </row>
    <row r="9" spans="1:30" ht="21" customHeight="1">
      <c r="A9" s="147" t="s">
        <v>234</v>
      </c>
      <c r="B9" s="147" t="s">
        <v>74</v>
      </c>
      <c r="C9" s="19" t="s">
        <v>235</v>
      </c>
      <c r="D9" s="130">
        <v>12</v>
      </c>
      <c r="E9" s="140"/>
      <c r="F9" s="13">
        <v>104</v>
      </c>
      <c r="G9" s="10">
        <f t="shared" si="2"/>
        <v>0.11538461538461539</v>
      </c>
      <c r="H9" s="10">
        <f t="shared" si="3"/>
        <v>1</v>
      </c>
      <c r="I9" s="60">
        <v>1.06</v>
      </c>
      <c r="J9" s="61">
        <f t="shared" si="4"/>
        <v>110.24000000000001</v>
      </c>
      <c r="K9" s="139"/>
      <c r="L9" s="178">
        <v>0</v>
      </c>
      <c r="M9" s="179"/>
      <c r="N9" s="143"/>
      <c r="O9" s="133"/>
      <c r="P9" s="138"/>
      <c r="Q9" s="61"/>
      <c r="R9" s="218"/>
      <c r="S9" s="189"/>
      <c r="T9" s="190"/>
      <c r="U9" s="190"/>
      <c r="V9" s="190"/>
      <c r="W9" s="191"/>
      <c r="X9" s="192"/>
      <c r="Y9" s="140"/>
      <c r="Z9" s="13"/>
      <c r="AA9" s="133"/>
      <c r="AB9" s="133"/>
      <c r="AC9" s="134"/>
      <c r="AD9" s="135"/>
    </row>
    <row r="10" spans="1:30" ht="21" customHeight="1">
      <c r="A10" s="147" t="s">
        <v>236</v>
      </c>
      <c r="B10" s="147" t="s">
        <v>237</v>
      </c>
      <c r="C10" s="19" t="s">
        <v>215</v>
      </c>
      <c r="D10" s="130">
        <v>396</v>
      </c>
      <c r="E10" s="140"/>
      <c r="F10" s="13">
        <v>280</v>
      </c>
      <c r="G10" s="10">
        <f t="shared" si="2"/>
        <v>1.4142857142857144</v>
      </c>
      <c r="H10" s="176">
        <f t="shared" si="3"/>
        <v>2</v>
      </c>
      <c r="I10" s="60">
        <v>7.5800000000000006E-2</v>
      </c>
      <c r="J10" s="61">
        <f t="shared" si="4"/>
        <v>42.448</v>
      </c>
      <c r="K10" s="220" t="s">
        <v>319</v>
      </c>
      <c r="L10" s="178">
        <v>365</v>
      </c>
      <c r="M10" s="179">
        <f t="shared" si="5"/>
        <v>1.0849315068493151</v>
      </c>
      <c r="N10" s="143">
        <f t="shared" si="6"/>
        <v>2</v>
      </c>
      <c r="O10" s="133">
        <f t="shared" ref="O10:O52" si="7">P10/L10</f>
        <v>6.2849315068493158E-2</v>
      </c>
      <c r="P10" s="138">
        <v>22.94</v>
      </c>
      <c r="Q10" s="61">
        <f>P10*N10</f>
        <v>45.88</v>
      </c>
      <c r="R10" s="218"/>
      <c r="S10" s="189"/>
      <c r="T10" s="190"/>
      <c r="U10" s="190"/>
      <c r="V10" s="190"/>
      <c r="W10" s="191"/>
      <c r="X10" s="192"/>
      <c r="Y10" s="140" t="s">
        <v>353</v>
      </c>
      <c r="Z10" s="13">
        <v>355</v>
      </c>
      <c r="AA10" s="133">
        <f t="shared" si="0"/>
        <v>1.1154929577464789</v>
      </c>
      <c r="AB10" s="133">
        <f t="shared" si="1"/>
        <v>2</v>
      </c>
      <c r="AC10" s="134">
        <v>7.3999999999999996E-2</v>
      </c>
      <c r="AD10" s="135">
        <f>AC10*Z10*AB10</f>
        <v>52.54</v>
      </c>
    </row>
    <row r="11" spans="1:30" ht="21" customHeight="1">
      <c r="A11" s="147" t="s">
        <v>236</v>
      </c>
      <c r="B11" s="147" t="s">
        <v>239</v>
      </c>
      <c r="C11" s="19" t="s">
        <v>230</v>
      </c>
      <c r="D11" s="130">
        <v>96</v>
      </c>
      <c r="E11" s="140"/>
      <c r="F11" s="13">
        <v>280</v>
      </c>
      <c r="G11" s="10">
        <f t="shared" si="2"/>
        <v>0.34285714285714286</v>
      </c>
      <c r="H11" s="176">
        <f t="shared" si="3"/>
        <v>1</v>
      </c>
      <c r="I11" s="60">
        <v>8.3400000000000002E-2</v>
      </c>
      <c r="J11" s="61">
        <f t="shared" si="4"/>
        <v>23.352</v>
      </c>
      <c r="K11" s="213" t="s">
        <v>320</v>
      </c>
      <c r="L11" s="178">
        <v>365</v>
      </c>
      <c r="M11" s="179">
        <f t="shared" si="5"/>
        <v>0.26301369863013696</v>
      </c>
      <c r="N11" s="143">
        <f t="shared" si="6"/>
        <v>1</v>
      </c>
      <c r="O11" s="133">
        <f t="shared" si="7"/>
        <v>7.1452054794520548E-2</v>
      </c>
      <c r="P11" s="138">
        <v>26.08</v>
      </c>
      <c r="Q11" s="61">
        <f>P11*N11</f>
        <v>26.08</v>
      </c>
      <c r="R11" s="218"/>
      <c r="S11" s="189"/>
      <c r="T11" s="190"/>
      <c r="U11" s="190"/>
      <c r="V11" s="190"/>
      <c r="W11" s="191"/>
      <c r="X11" s="192"/>
      <c r="Y11" s="140" t="s">
        <v>354</v>
      </c>
      <c r="Z11" s="13">
        <v>355</v>
      </c>
      <c r="AA11" s="133">
        <f t="shared" si="0"/>
        <v>0.27042253521126758</v>
      </c>
      <c r="AB11" s="133">
        <f t="shared" si="1"/>
        <v>1</v>
      </c>
      <c r="AC11" s="134">
        <v>7.3999999999999996E-2</v>
      </c>
      <c r="AD11" s="135">
        <f>AC11*Z11*AB11</f>
        <v>26.27</v>
      </c>
    </row>
    <row r="12" spans="1:30" ht="21" customHeight="1">
      <c r="A12" s="147" t="s">
        <v>236</v>
      </c>
      <c r="B12" s="147" t="s">
        <v>237</v>
      </c>
      <c r="C12" s="19" t="s">
        <v>238</v>
      </c>
      <c r="D12" s="130">
        <v>986</v>
      </c>
      <c r="E12" s="140"/>
      <c r="F12" s="13">
        <v>280</v>
      </c>
      <c r="G12" s="10">
        <f t="shared" si="2"/>
        <v>3.5214285714285714</v>
      </c>
      <c r="H12" s="10">
        <f t="shared" si="3"/>
        <v>4</v>
      </c>
      <c r="I12" s="60">
        <v>7.5800000000000006E-2</v>
      </c>
      <c r="J12" s="60">
        <f t="shared" si="4"/>
        <v>84.896000000000001</v>
      </c>
      <c r="K12" s="139" t="s">
        <v>318</v>
      </c>
      <c r="L12" s="178">
        <v>365</v>
      </c>
      <c r="M12" s="179">
        <f t="shared" si="5"/>
        <v>2.7013698630136984</v>
      </c>
      <c r="N12" s="143">
        <f t="shared" si="6"/>
        <v>3</v>
      </c>
      <c r="O12" s="133">
        <f t="shared" si="7"/>
        <v>6.2849315068493158E-2</v>
      </c>
      <c r="P12" s="138">
        <v>22.94</v>
      </c>
      <c r="Q12" s="61">
        <f>P12*N12</f>
        <v>68.820000000000007</v>
      </c>
      <c r="R12" s="218"/>
      <c r="S12" s="189"/>
      <c r="T12" s="190"/>
      <c r="U12" s="190"/>
      <c r="V12" s="190"/>
      <c r="W12" s="191"/>
      <c r="X12" s="192"/>
      <c r="Y12" s="140" t="s">
        <v>352</v>
      </c>
      <c r="Z12" s="13">
        <v>355</v>
      </c>
      <c r="AA12" s="133">
        <f t="shared" si="0"/>
        <v>2.7774647887323942</v>
      </c>
      <c r="AB12" s="133">
        <f t="shared" si="1"/>
        <v>3</v>
      </c>
      <c r="AC12" s="134">
        <v>7.3999999999999996E-2</v>
      </c>
      <c r="AD12" s="135">
        <f>AC12*Z12*AB12</f>
        <v>78.81</v>
      </c>
    </row>
    <row r="13" spans="1:30" ht="21" customHeight="1">
      <c r="A13" s="147" t="s">
        <v>236</v>
      </c>
      <c r="B13" s="147" t="s">
        <v>239</v>
      </c>
      <c r="C13" s="19" t="s">
        <v>215</v>
      </c>
      <c r="D13" s="130">
        <v>1615</v>
      </c>
      <c r="E13" s="140"/>
      <c r="F13" s="13">
        <v>280</v>
      </c>
      <c r="G13" s="10">
        <f t="shared" si="2"/>
        <v>5.7678571428571432</v>
      </c>
      <c r="H13" s="10">
        <f t="shared" si="3"/>
        <v>6</v>
      </c>
      <c r="I13" s="60">
        <v>8.3400000000000002E-2</v>
      </c>
      <c r="J13" s="60">
        <f t="shared" si="4"/>
        <v>140.11199999999999</v>
      </c>
      <c r="K13" s="139" t="s">
        <v>321</v>
      </c>
      <c r="L13" s="178">
        <v>365</v>
      </c>
      <c r="M13" s="179">
        <f t="shared" si="5"/>
        <v>4.4246575342465757</v>
      </c>
      <c r="N13" s="143">
        <f t="shared" si="6"/>
        <v>5</v>
      </c>
      <c r="O13" s="133">
        <f t="shared" si="7"/>
        <v>7.1452054794520548E-2</v>
      </c>
      <c r="P13" s="138">
        <v>26.08</v>
      </c>
      <c r="Q13" s="61">
        <f>P13*N13</f>
        <v>130.39999999999998</v>
      </c>
      <c r="R13" s="218"/>
      <c r="S13" s="189"/>
      <c r="T13" s="190"/>
      <c r="U13" s="190"/>
      <c r="V13" s="190"/>
      <c r="W13" s="191"/>
      <c r="X13" s="192"/>
      <c r="Y13" s="140" t="s">
        <v>355</v>
      </c>
      <c r="Z13" s="13">
        <v>355</v>
      </c>
      <c r="AA13" s="133">
        <f t="shared" si="0"/>
        <v>4.549295774647887</v>
      </c>
      <c r="AB13" s="133">
        <f t="shared" si="1"/>
        <v>5</v>
      </c>
      <c r="AC13" s="134">
        <v>7.3999999999999996E-2</v>
      </c>
      <c r="AD13" s="135">
        <f>AC13*Z13*AB13</f>
        <v>131.35</v>
      </c>
    </row>
    <row r="14" spans="1:30" ht="21" customHeight="1">
      <c r="A14" s="147" t="s">
        <v>240</v>
      </c>
      <c r="B14" s="147" t="s">
        <v>241</v>
      </c>
      <c r="C14" s="19" t="s">
        <v>242</v>
      </c>
      <c r="D14" s="130">
        <v>746</v>
      </c>
      <c r="E14" s="140" t="s">
        <v>287</v>
      </c>
      <c r="F14" s="13">
        <v>280</v>
      </c>
      <c r="G14" s="10">
        <f t="shared" si="2"/>
        <v>2.6642857142857141</v>
      </c>
      <c r="H14" s="10">
        <f t="shared" si="3"/>
        <v>3</v>
      </c>
      <c r="I14" s="60">
        <v>8.8700000000000001E-2</v>
      </c>
      <c r="J14" s="60">
        <f t="shared" si="4"/>
        <v>74.507999999999996</v>
      </c>
      <c r="K14" s="139"/>
      <c r="L14" s="178"/>
      <c r="M14" s="179"/>
      <c r="N14" s="143"/>
      <c r="O14" s="133"/>
      <c r="P14" s="138"/>
      <c r="Q14" s="61"/>
      <c r="R14" s="218"/>
      <c r="S14" s="189"/>
      <c r="T14" s="190"/>
      <c r="U14" s="190"/>
      <c r="V14" s="190"/>
      <c r="W14" s="191"/>
      <c r="X14" s="192"/>
      <c r="Y14" s="140"/>
      <c r="Z14" s="13"/>
      <c r="AA14" s="133"/>
      <c r="AB14" s="133"/>
      <c r="AC14" s="134"/>
      <c r="AD14" s="135"/>
    </row>
    <row r="15" spans="1:30" ht="21" customHeight="1">
      <c r="A15" s="147" t="s">
        <v>240</v>
      </c>
      <c r="B15" s="147" t="s">
        <v>241</v>
      </c>
      <c r="C15" s="19" t="s">
        <v>243</v>
      </c>
      <c r="D15" s="130">
        <v>94</v>
      </c>
      <c r="E15" s="140"/>
      <c r="F15" s="13">
        <v>280</v>
      </c>
      <c r="G15" s="10">
        <f t="shared" si="2"/>
        <v>0.33571428571428569</v>
      </c>
      <c r="H15" s="10">
        <f t="shared" si="3"/>
        <v>1</v>
      </c>
      <c r="I15" s="60">
        <v>8.8700000000000001E-2</v>
      </c>
      <c r="J15" s="60">
        <f t="shared" si="4"/>
        <v>24.835999999999999</v>
      </c>
      <c r="K15" s="139"/>
      <c r="L15" s="178"/>
      <c r="M15" s="179"/>
      <c r="N15" s="143"/>
      <c r="O15" s="133"/>
      <c r="P15" s="138"/>
      <c r="Q15" s="61"/>
      <c r="R15" s="218"/>
      <c r="S15" s="189"/>
      <c r="T15" s="190"/>
      <c r="U15" s="190"/>
      <c r="V15" s="190"/>
      <c r="W15" s="191"/>
      <c r="X15" s="192"/>
      <c r="Y15" s="140"/>
      <c r="Z15" s="13"/>
      <c r="AA15" s="133"/>
      <c r="AB15" s="133"/>
      <c r="AC15" s="134"/>
      <c r="AD15" s="135"/>
    </row>
    <row r="16" spans="1:30" ht="21" customHeight="1">
      <c r="A16" s="147" t="s">
        <v>240</v>
      </c>
      <c r="B16" s="147" t="s">
        <v>241</v>
      </c>
      <c r="C16" s="19" t="s">
        <v>215</v>
      </c>
      <c r="D16" s="130">
        <v>880</v>
      </c>
      <c r="E16" s="140"/>
      <c r="F16" s="13">
        <v>280</v>
      </c>
      <c r="G16" s="10">
        <f t="shared" si="2"/>
        <v>3.1428571428571428</v>
      </c>
      <c r="H16" s="10">
        <f t="shared" si="3"/>
        <v>4</v>
      </c>
      <c r="I16" s="60">
        <v>8.8700000000000001E-2</v>
      </c>
      <c r="J16" s="60">
        <f t="shared" si="4"/>
        <v>99.343999999999994</v>
      </c>
      <c r="K16" s="139"/>
      <c r="L16" s="178"/>
      <c r="M16" s="179"/>
      <c r="N16" s="143"/>
      <c r="O16" s="133"/>
      <c r="P16" s="138"/>
      <c r="Q16" s="61"/>
      <c r="R16" s="218"/>
      <c r="S16" s="189"/>
      <c r="T16" s="190"/>
      <c r="U16" s="190"/>
      <c r="V16" s="190"/>
      <c r="W16" s="191"/>
      <c r="X16" s="192"/>
      <c r="Y16" s="140"/>
      <c r="Z16" s="13"/>
      <c r="AA16" s="133"/>
      <c r="AB16" s="133"/>
      <c r="AC16" s="134"/>
      <c r="AD16" s="135"/>
    </row>
    <row r="17" spans="1:30" ht="21" customHeight="1">
      <c r="A17" s="147" t="s">
        <v>244</v>
      </c>
      <c r="B17" s="147" t="s">
        <v>245</v>
      </c>
      <c r="C17" s="19" t="s">
        <v>247</v>
      </c>
      <c r="D17" s="130">
        <v>94</v>
      </c>
      <c r="E17" s="140" t="s">
        <v>288</v>
      </c>
      <c r="F17" s="13">
        <v>275</v>
      </c>
      <c r="G17" s="10">
        <f t="shared" si="2"/>
        <v>0.3418181818181818</v>
      </c>
      <c r="H17" s="10">
        <f t="shared" si="3"/>
        <v>1</v>
      </c>
      <c r="I17" s="60">
        <v>0.115</v>
      </c>
      <c r="J17" s="60">
        <f t="shared" si="4"/>
        <v>31.625</v>
      </c>
      <c r="K17" s="139" t="s">
        <v>323</v>
      </c>
      <c r="L17" s="178">
        <v>270</v>
      </c>
      <c r="M17" s="179">
        <f t="shared" si="5"/>
        <v>0.34814814814814815</v>
      </c>
      <c r="N17" s="143">
        <f t="shared" si="6"/>
        <v>1</v>
      </c>
      <c r="O17" s="133">
        <f t="shared" si="7"/>
        <v>0.10733333333333334</v>
      </c>
      <c r="P17" s="138">
        <v>28.98</v>
      </c>
      <c r="Q17" s="61">
        <f>P17*N17</f>
        <v>28.98</v>
      </c>
      <c r="R17" s="218"/>
      <c r="S17" s="189">
        <v>260</v>
      </c>
      <c r="T17" s="190">
        <f>D17/S17</f>
        <v>0.36153846153846153</v>
      </c>
      <c r="U17" s="190">
        <f t="shared" ref="U17:U26" si="8">ROUNDUP(T17,0)</f>
        <v>1</v>
      </c>
      <c r="V17" s="190">
        <f t="shared" ref="V17:V27" si="9">W17/S17</f>
        <v>0.13496153846153847</v>
      </c>
      <c r="W17" s="191">
        <v>35.090000000000003</v>
      </c>
      <c r="X17" s="192">
        <f>W17*U17</f>
        <v>35.090000000000003</v>
      </c>
      <c r="Y17" s="140" t="s">
        <v>357</v>
      </c>
      <c r="Z17" s="13">
        <v>255</v>
      </c>
      <c r="AA17" s="133">
        <f t="shared" si="0"/>
        <v>0.36862745098039218</v>
      </c>
      <c r="AB17" s="133">
        <f t="shared" si="1"/>
        <v>1</v>
      </c>
      <c r="AC17" s="134">
        <v>9.8000000000000004E-2</v>
      </c>
      <c r="AD17" s="135">
        <f t="shared" ref="AD17:AD39" si="10">AC17*Z17*AB17</f>
        <v>24.990000000000002</v>
      </c>
    </row>
    <row r="18" spans="1:30" ht="21" customHeight="1">
      <c r="A18" s="147" t="s">
        <v>244</v>
      </c>
      <c r="B18" s="147" t="s">
        <v>245</v>
      </c>
      <c r="C18" s="19" t="s">
        <v>246</v>
      </c>
      <c r="D18" s="130">
        <v>480</v>
      </c>
      <c r="E18" s="140"/>
      <c r="F18" s="13">
        <v>275</v>
      </c>
      <c r="G18" s="10">
        <f t="shared" si="2"/>
        <v>1.7454545454545454</v>
      </c>
      <c r="H18" s="10">
        <f t="shared" si="3"/>
        <v>2</v>
      </c>
      <c r="I18" s="60">
        <v>0.14410000000000001</v>
      </c>
      <c r="J18" s="60">
        <f t="shared" si="4"/>
        <v>79.25500000000001</v>
      </c>
      <c r="K18" s="139" t="s">
        <v>322</v>
      </c>
      <c r="L18" s="178">
        <v>270</v>
      </c>
      <c r="M18" s="179">
        <f t="shared" si="5"/>
        <v>1.7777777777777777</v>
      </c>
      <c r="N18" s="143">
        <f t="shared" si="6"/>
        <v>2</v>
      </c>
      <c r="O18" s="133">
        <f t="shared" si="7"/>
        <v>0.12044444444444445</v>
      </c>
      <c r="P18" s="138">
        <v>32.520000000000003</v>
      </c>
      <c r="Q18" s="61">
        <f>P18*N18</f>
        <v>65.040000000000006</v>
      </c>
      <c r="R18" s="218"/>
      <c r="S18" s="189"/>
      <c r="T18" s="190"/>
      <c r="U18" s="190"/>
      <c r="V18" s="190"/>
      <c r="W18" s="191"/>
      <c r="X18" s="192"/>
      <c r="Y18" s="140" t="s">
        <v>356</v>
      </c>
      <c r="Z18" s="13">
        <v>255</v>
      </c>
      <c r="AA18" s="133">
        <f t="shared" si="0"/>
        <v>1.8823529411764706</v>
      </c>
      <c r="AB18" s="133">
        <f t="shared" si="1"/>
        <v>2</v>
      </c>
      <c r="AC18" s="134">
        <v>9.8000000000000004E-2</v>
      </c>
      <c r="AD18" s="135">
        <f t="shared" si="10"/>
        <v>49.980000000000004</v>
      </c>
    </row>
    <row r="19" spans="1:30" ht="21" customHeight="1">
      <c r="A19" s="147" t="s">
        <v>248</v>
      </c>
      <c r="B19" s="147" t="s">
        <v>249</v>
      </c>
      <c r="C19" s="19" t="s">
        <v>250</v>
      </c>
      <c r="D19" s="130">
        <v>457</v>
      </c>
      <c r="E19" s="140"/>
      <c r="F19" s="13">
        <v>176</v>
      </c>
      <c r="G19" s="10">
        <f t="shared" si="2"/>
        <v>2.5965909090909092</v>
      </c>
      <c r="H19" s="10">
        <f t="shared" si="3"/>
        <v>3</v>
      </c>
      <c r="I19" s="60">
        <v>0.38340000000000002</v>
      </c>
      <c r="J19" s="60">
        <f t="shared" si="4"/>
        <v>202.43520000000001</v>
      </c>
      <c r="K19" s="139" t="s">
        <v>324</v>
      </c>
      <c r="L19" s="178">
        <v>270</v>
      </c>
      <c r="M19" s="179">
        <f t="shared" si="5"/>
        <v>1.6925925925925926</v>
      </c>
      <c r="N19" s="143">
        <f t="shared" si="6"/>
        <v>2</v>
      </c>
      <c r="O19" s="133">
        <f t="shared" si="7"/>
        <v>0.13455555555555554</v>
      </c>
      <c r="P19" s="138">
        <v>36.33</v>
      </c>
      <c r="Q19" s="61">
        <f>P19*N19</f>
        <v>72.66</v>
      </c>
      <c r="R19" s="218"/>
      <c r="S19" s="189">
        <v>260</v>
      </c>
      <c r="T19" s="190">
        <f t="shared" ref="T19:T51" si="11">D19/S19</f>
        <v>1.7576923076923077</v>
      </c>
      <c r="U19" s="190">
        <f t="shared" si="8"/>
        <v>2</v>
      </c>
      <c r="V19" s="190">
        <f t="shared" si="9"/>
        <v>0.21230769230769231</v>
      </c>
      <c r="W19" s="191">
        <v>55.2</v>
      </c>
      <c r="X19" s="192">
        <f>W19*U19</f>
        <v>110.4</v>
      </c>
      <c r="Y19" s="140" t="s">
        <v>358</v>
      </c>
      <c r="Z19" s="13">
        <v>104</v>
      </c>
      <c r="AA19" s="133">
        <f t="shared" si="0"/>
        <v>4.3942307692307692</v>
      </c>
      <c r="AB19" s="133">
        <f t="shared" si="1"/>
        <v>5</v>
      </c>
      <c r="AC19" s="134">
        <v>0.25</v>
      </c>
      <c r="AD19" s="135">
        <f t="shared" si="10"/>
        <v>130</v>
      </c>
    </row>
    <row r="20" spans="1:30" ht="21" customHeight="1">
      <c r="A20" s="147" t="s">
        <v>248</v>
      </c>
      <c r="B20" s="147" t="s">
        <v>249</v>
      </c>
      <c r="C20" s="19" t="s">
        <v>251</v>
      </c>
      <c r="D20" s="130">
        <v>122</v>
      </c>
      <c r="E20" s="140" t="s">
        <v>289</v>
      </c>
      <c r="F20" s="13">
        <v>176</v>
      </c>
      <c r="G20" s="10">
        <f t="shared" si="2"/>
        <v>0.69318181818181823</v>
      </c>
      <c r="H20" s="10">
        <f t="shared" si="3"/>
        <v>1</v>
      </c>
      <c r="I20" s="60">
        <v>0.38340000000000002</v>
      </c>
      <c r="J20" s="60">
        <f t="shared" si="4"/>
        <v>67.478400000000008</v>
      </c>
      <c r="K20" s="139" t="s">
        <v>325</v>
      </c>
      <c r="L20" s="178">
        <v>270</v>
      </c>
      <c r="M20" s="179">
        <f t="shared" si="5"/>
        <v>0.45185185185185184</v>
      </c>
      <c r="N20" s="143">
        <f t="shared" si="6"/>
        <v>1</v>
      </c>
      <c r="O20" s="133">
        <f t="shared" si="7"/>
        <v>0.13455555555555554</v>
      </c>
      <c r="P20" s="138">
        <v>36.33</v>
      </c>
      <c r="Q20" s="61">
        <f>P20*N20</f>
        <v>36.33</v>
      </c>
      <c r="R20" s="218"/>
      <c r="S20" s="189">
        <v>260</v>
      </c>
      <c r="T20" s="190">
        <f t="shared" si="11"/>
        <v>0.46923076923076923</v>
      </c>
      <c r="U20" s="190">
        <f t="shared" si="8"/>
        <v>1</v>
      </c>
      <c r="V20" s="190">
        <f t="shared" si="9"/>
        <v>0.21230769230769231</v>
      </c>
      <c r="W20" s="191">
        <v>55.2</v>
      </c>
      <c r="X20" s="192">
        <f>W20*U20</f>
        <v>55.2</v>
      </c>
      <c r="Y20" s="140" t="s">
        <v>359</v>
      </c>
      <c r="Z20" s="13">
        <v>104</v>
      </c>
      <c r="AA20" s="133">
        <f t="shared" si="0"/>
        <v>1.1730769230769231</v>
      </c>
      <c r="AB20" s="133">
        <f t="shared" si="1"/>
        <v>2</v>
      </c>
      <c r="AC20" s="134">
        <v>0.25</v>
      </c>
      <c r="AD20" s="135">
        <f t="shared" si="10"/>
        <v>52</v>
      </c>
    </row>
    <row r="21" spans="1:30" ht="21" customHeight="1">
      <c r="A21" s="147" t="s">
        <v>248</v>
      </c>
      <c r="B21" s="147" t="s">
        <v>249</v>
      </c>
      <c r="C21" s="19" t="s">
        <v>252</v>
      </c>
      <c r="D21" s="130">
        <v>348</v>
      </c>
      <c r="E21" s="140"/>
      <c r="F21" s="13">
        <v>176</v>
      </c>
      <c r="G21" s="10">
        <f t="shared" si="2"/>
        <v>1.9772727272727273</v>
      </c>
      <c r="H21" s="10">
        <f t="shared" si="3"/>
        <v>2</v>
      </c>
      <c r="I21" s="60">
        <v>0.38340000000000002</v>
      </c>
      <c r="J21" s="60">
        <f t="shared" si="4"/>
        <v>134.95680000000002</v>
      </c>
      <c r="K21" s="139" t="s">
        <v>326</v>
      </c>
      <c r="L21" s="178">
        <v>270</v>
      </c>
      <c r="M21" s="179">
        <f t="shared" si="5"/>
        <v>1.288888888888889</v>
      </c>
      <c r="N21" s="143">
        <f t="shared" si="6"/>
        <v>2</v>
      </c>
      <c r="O21" s="133">
        <f t="shared" si="7"/>
        <v>0.13455555555555554</v>
      </c>
      <c r="P21" s="138">
        <v>36.33</v>
      </c>
      <c r="Q21" s="61">
        <f>P21*N21</f>
        <v>72.66</v>
      </c>
      <c r="R21" s="218" t="s">
        <v>215</v>
      </c>
      <c r="S21" s="189">
        <v>260</v>
      </c>
      <c r="T21" s="190">
        <f t="shared" si="11"/>
        <v>1.3384615384615384</v>
      </c>
      <c r="U21" s="190">
        <f t="shared" si="8"/>
        <v>2</v>
      </c>
      <c r="V21" s="190">
        <f t="shared" si="9"/>
        <v>0.21230769230769231</v>
      </c>
      <c r="W21" s="191">
        <v>55.2</v>
      </c>
      <c r="X21" s="192">
        <f>W21*U21</f>
        <v>110.4</v>
      </c>
      <c r="Y21" s="140" t="s">
        <v>360</v>
      </c>
      <c r="Z21" s="13">
        <v>104</v>
      </c>
      <c r="AA21" s="133">
        <f t="shared" si="0"/>
        <v>3.3461538461538463</v>
      </c>
      <c r="AB21" s="133">
        <f t="shared" si="1"/>
        <v>4</v>
      </c>
      <c r="AC21" s="134">
        <v>0.25</v>
      </c>
      <c r="AD21" s="135">
        <f t="shared" si="10"/>
        <v>104</v>
      </c>
    </row>
    <row r="22" spans="1:30" ht="21" customHeight="1">
      <c r="A22" s="147" t="s">
        <v>253</v>
      </c>
      <c r="B22" s="147" t="s">
        <v>254</v>
      </c>
      <c r="C22" s="19" t="s">
        <v>256</v>
      </c>
      <c r="D22" s="130">
        <v>272</v>
      </c>
      <c r="E22" s="140" t="s">
        <v>291</v>
      </c>
      <c r="F22" s="13">
        <v>280</v>
      </c>
      <c r="G22" s="10">
        <f t="shared" si="2"/>
        <v>0.97142857142857142</v>
      </c>
      <c r="H22" s="10">
        <f t="shared" si="3"/>
        <v>1</v>
      </c>
      <c r="I22" s="60">
        <v>8.09E-2</v>
      </c>
      <c r="J22" s="60">
        <f t="shared" si="4"/>
        <v>22.652000000000001</v>
      </c>
      <c r="K22" s="139"/>
      <c r="L22" s="178"/>
      <c r="M22" s="179"/>
      <c r="N22" s="143"/>
      <c r="O22" s="133"/>
      <c r="P22" s="138"/>
      <c r="Q22" s="60"/>
      <c r="R22" s="219"/>
      <c r="S22" s="189">
        <v>470</v>
      </c>
      <c r="T22" s="190">
        <f t="shared" si="11"/>
        <v>0.5787234042553191</v>
      </c>
      <c r="U22" s="190">
        <f t="shared" si="8"/>
        <v>1</v>
      </c>
      <c r="V22" s="190">
        <f t="shared" si="9"/>
        <v>6.740425531914894E-2</v>
      </c>
      <c r="W22" s="191">
        <v>31.68</v>
      </c>
      <c r="X22" s="192">
        <f t="shared" ref="X22:X24" si="12">W22*U22</f>
        <v>31.68</v>
      </c>
      <c r="Y22" s="140" t="s">
        <v>363</v>
      </c>
      <c r="Z22" s="13">
        <v>355</v>
      </c>
      <c r="AA22" s="133">
        <f t="shared" si="0"/>
        <v>0.76619718309859153</v>
      </c>
      <c r="AB22" s="133">
        <f t="shared" si="1"/>
        <v>1</v>
      </c>
      <c r="AC22" s="134">
        <v>5.1999999999999998E-2</v>
      </c>
      <c r="AD22" s="60">
        <f t="shared" si="10"/>
        <v>18.46</v>
      </c>
    </row>
    <row r="23" spans="1:30" ht="21" customHeight="1">
      <c r="A23" s="147" t="s">
        <v>253</v>
      </c>
      <c r="B23" s="147" t="s">
        <v>254</v>
      </c>
      <c r="C23" s="19" t="s">
        <v>257</v>
      </c>
      <c r="D23" s="130">
        <v>680</v>
      </c>
      <c r="E23" s="140" t="s">
        <v>292</v>
      </c>
      <c r="F23" s="13">
        <v>280</v>
      </c>
      <c r="G23" s="10">
        <f t="shared" si="2"/>
        <v>2.4285714285714284</v>
      </c>
      <c r="H23" s="176">
        <f t="shared" si="3"/>
        <v>3</v>
      </c>
      <c r="I23" s="60">
        <v>6.9900000000000004E-2</v>
      </c>
      <c r="J23" s="60">
        <f t="shared" si="4"/>
        <v>58.716000000000001</v>
      </c>
      <c r="K23" s="163" t="s">
        <v>339</v>
      </c>
      <c r="L23" s="178">
        <v>365</v>
      </c>
      <c r="M23" s="179">
        <f t="shared" si="5"/>
        <v>1.8630136986301369</v>
      </c>
      <c r="N23" s="143">
        <f t="shared" si="6"/>
        <v>2</v>
      </c>
      <c r="O23" s="133">
        <f t="shared" si="7"/>
        <v>6.786301369863014E-2</v>
      </c>
      <c r="P23" s="138">
        <v>24.77</v>
      </c>
      <c r="Q23" s="60">
        <f>P23*N23</f>
        <v>49.54</v>
      </c>
      <c r="R23" s="219"/>
      <c r="S23" s="189">
        <v>470</v>
      </c>
      <c r="T23" s="190">
        <f t="shared" si="11"/>
        <v>1.446808510638298</v>
      </c>
      <c r="U23" s="190">
        <f t="shared" si="8"/>
        <v>2</v>
      </c>
      <c r="V23" s="190">
        <f t="shared" si="9"/>
        <v>6.740425531914894E-2</v>
      </c>
      <c r="W23" s="191">
        <v>31.68</v>
      </c>
      <c r="X23" s="192">
        <f t="shared" si="12"/>
        <v>63.36</v>
      </c>
      <c r="Y23" s="140" t="s">
        <v>363</v>
      </c>
      <c r="Z23" s="13">
        <v>355</v>
      </c>
      <c r="AA23" s="133">
        <f t="shared" si="0"/>
        <v>1.9154929577464788</v>
      </c>
      <c r="AB23" s="133">
        <f t="shared" si="1"/>
        <v>2</v>
      </c>
      <c r="AC23" s="134">
        <v>5.1999999999999998E-2</v>
      </c>
      <c r="AD23" s="222">
        <f t="shared" si="10"/>
        <v>36.92</v>
      </c>
    </row>
    <row r="24" spans="1:30" ht="21" customHeight="1">
      <c r="A24" s="147" t="s">
        <v>253</v>
      </c>
      <c r="B24" s="147" t="s">
        <v>254</v>
      </c>
      <c r="C24" s="19" t="s">
        <v>258</v>
      </c>
      <c r="D24" s="130">
        <v>385</v>
      </c>
      <c r="E24" s="140" t="s">
        <v>293</v>
      </c>
      <c r="F24" s="13">
        <v>280</v>
      </c>
      <c r="G24" s="10">
        <f t="shared" si="2"/>
        <v>1.375</v>
      </c>
      <c r="H24" s="10">
        <f t="shared" si="3"/>
        <v>2</v>
      </c>
      <c r="I24" s="60">
        <v>6.9900000000000004E-2</v>
      </c>
      <c r="J24" s="60">
        <f t="shared" si="4"/>
        <v>39.144000000000005</v>
      </c>
      <c r="K24" s="139" t="s">
        <v>330</v>
      </c>
      <c r="L24" s="178">
        <v>365</v>
      </c>
      <c r="M24" s="179">
        <f t="shared" si="5"/>
        <v>1.0547945205479452</v>
      </c>
      <c r="N24" s="143">
        <f t="shared" si="6"/>
        <v>2</v>
      </c>
      <c r="O24" s="133">
        <f t="shared" si="7"/>
        <v>6.786301369863014E-2</v>
      </c>
      <c r="P24" s="138">
        <v>24.77</v>
      </c>
      <c r="Q24" s="60">
        <f>P24*N24</f>
        <v>49.54</v>
      </c>
      <c r="R24" s="219"/>
      <c r="S24" s="189">
        <v>470</v>
      </c>
      <c r="T24" s="190">
        <f t="shared" si="11"/>
        <v>0.81914893617021278</v>
      </c>
      <c r="U24" s="190">
        <f t="shared" si="8"/>
        <v>1</v>
      </c>
      <c r="V24" s="190">
        <f t="shared" si="9"/>
        <v>6.740425531914894E-2</v>
      </c>
      <c r="W24" s="191">
        <v>31.68</v>
      </c>
      <c r="X24" s="192">
        <f t="shared" si="12"/>
        <v>31.68</v>
      </c>
      <c r="Y24" s="140" t="s">
        <v>363</v>
      </c>
      <c r="Z24" s="13">
        <v>255</v>
      </c>
      <c r="AA24" s="133">
        <f t="shared" si="0"/>
        <v>1.5098039215686274</v>
      </c>
      <c r="AB24" s="133">
        <f t="shared" si="1"/>
        <v>2</v>
      </c>
      <c r="AC24" s="134">
        <v>6.2E-2</v>
      </c>
      <c r="AD24" s="222">
        <f t="shared" si="10"/>
        <v>31.62</v>
      </c>
    </row>
    <row r="25" spans="1:30" ht="21" customHeight="1">
      <c r="A25" s="147" t="s">
        <v>253</v>
      </c>
      <c r="B25" s="147" t="s">
        <v>254</v>
      </c>
      <c r="C25" s="19" t="s">
        <v>261</v>
      </c>
      <c r="D25" s="130">
        <v>780</v>
      </c>
      <c r="E25" s="140" t="s">
        <v>296</v>
      </c>
      <c r="F25" s="13">
        <v>280</v>
      </c>
      <c r="G25" s="10">
        <f t="shared" si="2"/>
        <v>2.7857142857142856</v>
      </c>
      <c r="H25" s="10">
        <f t="shared" si="3"/>
        <v>3</v>
      </c>
      <c r="I25" s="60">
        <v>6.9900000000000004E-2</v>
      </c>
      <c r="J25" s="60">
        <f t="shared" si="4"/>
        <v>58.716000000000001</v>
      </c>
      <c r="K25" s="221"/>
      <c r="L25" s="178"/>
      <c r="M25" s="179"/>
      <c r="N25" s="143"/>
      <c r="O25" s="133"/>
      <c r="P25" s="138"/>
      <c r="Q25" s="61"/>
      <c r="R25" s="218"/>
      <c r="S25" s="189">
        <v>470</v>
      </c>
      <c r="T25" s="190">
        <f t="shared" si="11"/>
        <v>1.6595744680851063</v>
      </c>
      <c r="U25" s="190">
        <f t="shared" si="8"/>
        <v>2</v>
      </c>
      <c r="V25" s="190">
        <f t="shared" si="9"/>
        <v>6.740425531914894E-2</v>
      </c>
      <c r="W25" s="191">
        <v>31.68</v>
      </c>
      <c r="X25" s="192">
        <f t="shared" ref="X25:X46" si="13">W25*U25</f>
        <v>63.36</v>
      </c>
      <c r="Y25" s="140" t="s">
        <v>363</v>
      </c>
      <c r="Z25" s="13">
        <v>355</v>
      </c>
      <c r="AA25" s="133">
        <f t="shared" si="0"/>
        <v>2.1971830985915495</v>
      </c>
      <c r="AB25" s="133">
        <f t="shared" si="1"/>
        <v>3</v>
      </c>
      <c r="AC25" s="134">
        <v>5.1999999999999998E-2</v>
      </c>
      <c r="AD25" s="135">
        <f t="shared" si="10"/>
        <v>55.38</v>
      </c>
    </row>
    <row r="26" spans="1:30" ht="21" customHeight="1">
      <c r="A26" s="147" t="s">
        <v>253</v>
      </c>
      <c r="B26" s="147" t="s">
        <v>254</v>
      </c>
      <c r="C26" s="19" t="s">
        <v>262</v>
      </c>
      <c r="D26" s="130">
        <v>96</v>
      </c>
      <c r="E26" s="140" t="s">
        <v>297</v>
      </c>
      <c r="F26" s="13">
        <v>280</v>
      </c>
      <c r="G26" s="10">
        <f t="shared" si="2"/>
        <v>0.34285714285714286</v>
      </c>
      <c r="H26" s="10">
        <f t="shared" si="3"/>
        <v>1</v>
      </c>
      <c r="I26" s="60">
        <v>6.9900000000000004E-2</v>
      </c>
      <c r="J26" s="60">
        <f t="shared" si="4"/>
        <v>19.572000000000003</v>
      </c>
      <c r="K26" s="139" t="s">
        <v>333</v>
      </c>
      <c r="L26" s="178">
        <v>365</v>
      </c>
      <c r="M26" s="179">
        <f t="shared" si="5"/>
        <v>0.26301369863013696</v>
      </c>
      <c r="N26" s="143">
        <f t="shared" si="6"/>
        <v>1</v>
      </c>
      <c r="O26" s="133">
        <f t="shared" si="7"/>
        <v>6.0273972602739728E-2</v>
      </c>
      <c r="P26" s="138">
        <v>22</v>
      </c>
      <c r="Q26" s="61">
        <f>P26*N26</f>
        <v>22</v>
      </c>
      <c r="R26" s="218"/>
      <c r="S26" s="189">
        <v>470</v>
      </c>
      <c r="T26" s="190">
        <f t="shared" si="11"/>
        <v>0.20425531914893616</v>
      </c>
      <c r="U26" s="190">
        <f t="shared" si="8"/>
        <v>1</v>
      </c>
      <c r="V26" s="190">
        <f t="shared" si="9"/>
        <v>6.740425531914894E-2</v>
      </c>
      <c r="W26" s="191">
        <v>31.68</v>
      </c>
      <c r="X26" s="192">
        <f t="shared" si="13"/>
        <v>31.68</v>
      </c>
      <c r="Y26" s="140" t="s">
        <v>363</v>
      </c>
      <c r="Z26" s="13">
        <v>255</v>
      </c>
      <c r="AA26" s="133">
        <f t="shared" si="0"/>
        <v>0.37647058823529411</v>
      </c>
      <c r="AB26" s="133">
        <f t="shared" si="1"/>
        <v>1</v>
      </c>
      <c r="AC26" s="134">
        <v>6.2E-2</v>
      </c>
      <c r="AD26" s="135">
        <f t="shared" si="10"/>
        <v>15.81</v>
      </c>
    </row>
    <row r="27" spans="1:30" ht="21" customHeight="1">
      <c r="A27" s="147" t="s">
        <v>253</v>
      </c>
      <c r="B27" s="147" t="s">
        <v>254</v>
      </c>
      <c r="C27" s="19" t="s">
        <v>267</v>
      </c>
      <c r="D27" s="130">
        <v>489</v>
      </c>
      <c r="E27" s="140" t="s">
        <v>303</v>
      </c>
      <c r="F27" s="13">
        <v>280</v>
      </c>
      <c r="G27" s="10">
        <f t="shared" si="2"/>
        <v>1.7464285714285714</v>
      </c>
      <c r="H27" s="10">
        <f t="shared" si="3"/>
        <v>2</v>
      </c>
      <c r="I27" s="60">
        <v>6.9900000000000004E-2</v>
      </c>
      <c r="J27" s="60">
        <f t="shared" si="4"/>
        <v>39.144000000000005</v>
      </c>
      <c r="K27" s="139"/>
      <c r="L27" s="178"/>
      <c r="M27" s="179"/>
      <c r="N27" s="143"/>
      <c r="O27" s="133"/>
      <c r="P27" s="138"/>
      <c r="Q27" s="61"/>
      <c r="R27" s="218"/>
      <c r="S27" s="189">
        <v>470</v>
      </c>
      <c r="T27" s="190">
        <f t="shared" si="11"/>
        <v>1.0404255319148936</v>
      </c>
      <c r="U27" s="190">
        <v>1</v>
      </c>
      <c r="V27" s="190">
        <f t="shared" si="9"/>
        <v>6.740425531914894E-2</v>
      </c>
      <c r="W27" s="191">
        <v>31.68</v>
      </c>
      <c r="X27" s="192">
        <f t="shared" si="13"/>
        <v>31.68</v>
      </c>
      <c r="Y27" s="140" t="s">
        <v>363</v>
      </c>
      <c r="Z27" s="13">
        <v>255</v>
      </c>
      <c r="AA27" s="133">
        <f t="shared" si="0"/>
        <v>1.9176470588235295</v>
      </c>
      <c r="AB27" s="133">
        <f t="shared" si="1"/>
        <v>2</v>
      </c>
      <c r="AC27" s="134">
        <v>6.2E-2</v>
      </c>
      <c r="AD27" s="135">
        <f t="shared" si="10"/>
        <v>31.62</v>
      </c>
    </row>
    <row r="28" spans="1:30" ht="21" customHeight="1">
      <c r="A28" s="147" t="s">
        <v>253</v>
      </c>
      <c r="B28" s="147" t="s">
        <v>254</v>
      </c>
      <c r="C28" s="19" t="s">
        <v>268</v>
      </c>
      <c r="D28" s="130">
        <v>446</v>
      </c>
      <c r="E28" s="140"/>
      <c r="F28" s="13">
        <v>280</v>
      </c>
      <c r="G28" s="10">
        <f t="shared" si="2"/>
        <v>1.5928571428571427</v>
      </c>
      <c r="H28" s="10">
        <f t="shared" si="3"/>
        <v>2</v>
      </c>
      <c r="I28" s="60">
        <v>6.9900000000000004E-2</v>
      </c>
      <c r="J28" s="60">
        <f t="shared" si="4"/>
        <v>39.144000000000005</v>
      </c>
      <c r="K28" s="139" t="s">
        <v>329</v>
      </c>
      <c r="L28" s="178">
        <v>365</v>
      </c>
      <c r="M28" s="179">
        <f t="shared" si="5"/>
        <v>1.2219178082191782</v>
      </c>
      <c r="N28" s="143">
        <f t="shared" si="6"/>
        <v>2</v>
      </c>
      <c r="O28" s="133">
        <f t="shared" si="7"/>
        <v>6.0273972602739728E-2</v>
      </c>
      <c r="P28" s="138">
        <v>22</v>
      </c>
      <c r="Q28" s="61">
        <f t="shared" ref="Q28:Q36" si="14">P28*N28</f>
        <v>44</v>
      </c>
      <c r="R28" s="218"/>
      <c r="S28" s="189">
        <v>470</v>
      </c>
      <c r="T28" s="190">
        <f t="shared" si="11"/>
        <v>0.94893617021276599</v>
      </c>
      <c r="U28" s="190">
        <f t="shared" ref="U28:U44" si="15">ROUNDUP(T28,0)</f>
        <v>1</v>
      </c>
      <c r="V28" s="190">
        <f>W28/S28</f>
        <v>6.740425531914894E-2</v>
      </c>
      <c r="W28" s="191">
        <v>31.68</v>
      </c>
      <c r="X28" s="192">
        <f t="shared" si="13"/>
        <v>31.68</v>
      </c>
      <c r="Y28" s="140" t="s">
        <v>363</v>
      </c>
      <c r="Z28" s="13">
        <v>255</v>
      </c>
      <c r="AA28" s="133">
        <f t="shared" si="0"/>
        <v>1.7490196078431373</v>
      </c>
      <c r="AB28" s="133">
        <f t="shared" si="1"/>
        <v>2</v>
      </c>
      <c r="AC28" s="134">
        <v>6.2E-2</v>
      </c>
      <c r="AD28" s="135">
        <f t="shared" si="10"/>
        <v>31.62</v>
      </c>
    </row>
    <row r="29" spans="1:30" ht="21" customHeight="1">
      <c r="A29" s="147" t="s">
        <v>253</v>
      </c>
      <c r="B29" s="147" t="s">
        <v>254</v>
      </c>
      <c r="C29" s="19" t="s">
        <v>269</v>
      </c>
      <c r="D29" s="130">
        <v>128</v>
      </c>
      <c r="E29" s="140" t="s">
        <v>304</v>
      </c>
      <c r="F29" s="13">
        <v>280</v>
      </c>
      <c r="G29" s="10">
        <f t="shared" si="2"/>
        <v>0.45714285714285713</v>
      </c>
      <c r="H29" s="10">
        <f t="shared" si="3"/>
        <v>1</v>
      </c>
      <c r="I29" s="60">
        <v>6.9900000000000004E-2</v>
      </c>
      <c r="J29" s="60">
        <f t="shared" si="4"/>
        <v>19.572000000000003</v>
      </c>
      <c r="K29" s="139" t="s">
        <v>340</v>
      </c>
      <c r="L29" s="178">
        <v>365</v>
      </c>
      <c r="M29" s="179">
        <f t="shared" si="5"/>
        <v>0.35068493150684932</v>
      </c>
      <c r="N29" s="143">
        <f t="shared" si="6"/>
        <v>1</v>
      </c>
      <c r="O29" s="133">
        <f t="shared" si="7"/>
        <v>6.0273972602739728E-2</v>
      </c>
      <c r="P29" s="138">
        <v>22</v>
      </c>
      <c r="Q29" s="61">
        <f t="shared" si="14"/>
        <v>22</v>
      </c>
      <c r="R29" s="218"/>
      <c r="S29" s="189">
        <v>470</v>
      </c>
      <c r="T29" s="190">
        <f t="shared" si="11"/>
        <v>0.2723404255319149</v>
      </c>
      <c r="U29" s="190">
        <f t="shared" si="15"/>
        <v>1</v>
      </c>
      <c r="V29" s="190">
        <f t="shared" ref="V29:V51" si="16">W29/S29</f>
        <v>6.740425531914894E-2</v>
      </c>
      <c r="W29" s="191">
        <v>31.68</v>
      </c>
      <c r="X29" s="192">
        <f t="shared" si="13"/>
        <v>31.68</v>
      </c>
      <c r="Y29" s="140" t="s">
        <v>363</v>
      </c>
      <c r="Z29" s="13">
        <v>255</v>
      </c>
      <c r="AA29" s="133">
        <f t="shared" si="0"/>
        <v>0.50196078431372548</v>
      </c>
      <c r="AB29" s="133">
        <f t="shared" si="1"/>
        <v>1</v>
      </c>
      <c r="AC29" s="134">
        <v>6.2E-2</v>
      </c>
      <c r="AD29" s="135">
        <f t="shared" si="10"/>
        <v>15.81</v>
      </c>
    </row>
    <row r="30" spans="1:30" ht="21" customHeight="1">
      <c r="A30" s="147" t="s">
        <v>253</v>
      </c>
      <c r="B30" s="147" t="s">
        <v>254</v>
      </c>
      <c r="C30" s="19" t="s">
        <v>270</v>
      </c>
      <c r="D30" s="130">
        <v>1372</v>
      </c>
      <c r="E30" s="140" t="s">
        <v>305</v>
      </c>
      <c r="F30" s="13">
        <v>280</v>
      </c>
      <c r="G30" s="10">
        <f t="shared" si="2"/>
        <v>4.9000000000000004</v>
      </c>
      <c r="H30" s="10">
        <f t="shared" si="3"/>
        <v>5</v>
      </c>
      <c r="I30" s="60">
        <v>6.9900000000000004E-2</v>
      </c>
      <c r="J30" s="60">
        <f t="shared" si="4"/>
        <v>97.860000000000014</v>
      </c>
      <c r="K30" s="139" t="s">
        <v>341</v>
      </c>
      <c r="L30" s="178">
        <v>365</v>
      </c>
      <c r="M30" s="179">
        <f t="shared" si="5"/>
        <v>3.7589041095890412</v>
      </c>
      <c r="N30" s="143">
        <f t="shared" si="6"/>
        <v>4</v>
      </c>
      <c r="O30" s="133">
        <f t="shared" si="7"/>
        <v>6.0273972602739728E-2</v>
      </c>
      <c r="P30" s="138">
        <v>22</v>
      </c>
      <c r="Q30" s="61">
        <f t="shared" si="14"/>
        <v>88</v>
      </c>
      <c r="R30" s="218"/>
      <c r="S30" s="189">
        <v>470</v>
      </c>
      <c r="T30" s="190">
        <f t="shared" si="11"/>
        <v>2.9191489361702128</v>
      </c>
      <c r="U30" s="190">
        <f t="shared" si="15"/>
        <v>3</v>
      </c>
      <c r="V30" s="190">
        <f t="shared" si="16"/>
        <v>6.740425531914894E-2</v>
      </c>
      <c r="W30" s="191">
        <v>31.68</v>
      </c>
      <c r="X30" s="192">
        <f t="shared" si="13"/>
        <v>95.039999999999992</v>
      </c>
      <c r="Y30" s="140" t="s">
        <v>363</v>
      </c>
      <c r="Z30" s="13">
        <v>355</v>
      </c>
      <c r="AA30" s="133">
        <f t="shared" si="0"/>
        <v>3.8647887323943664</v>
      </c>
      <c r="AB30" s="133">
        <f t="shared" si="1"/>
        <v>4</v>
      </c>
      <c r="AC30" s="134">
        <v>5.1999999999999998E-2</v>
      </c>
      <c r="AD30" s="135">
        <f t="shared" si="10"/>
        <v>73.84</v>
      </c>
    </row>
    <row r="31" spans="1:30" ht="21" customHeight="1">
      <c r="A31" s="147" t="s">
        <v>253</v>
      </c>
      <c r="B31" s="147" t="s">
        <v>254</v>
      </c>
      <c r="C31" s="19" t="s">
        <v>271</v>
      </c>
      <c r="D31" s="130">
        <v>115</v>
      </c>
      <c r="E31" s="140" t="s">
        <v>306</v>
      </c>
      <c r="F31" s="13">
        <v>280</v>
      </c>
      <c r="G31" s="10">
        <f t="shared" si="2"/>
        <v>0.4107142857142857</v>
      </c>
      <c r="H31" s="10">
        <f t="shared" si="3"/>
        <v>1</v>
      </c>
      <c r="I31" s="60">
        <v>6.9900000000000004E-2</v>
      </c>
      <c r="J31" s="60">
        <f t="shared" si="4"/>
        <v>19.572000000000003</v>
      </c>
      <c r="K31" s="139" t="s">
        <v>349</v>
      </c>
      <c r="L31" s="178">
        <v>365</v>
      </c>
      <c r="M31" s="179">
        <f t="shared" si="5"/>
        <v>0.31506849315068491</v>
      </c>
      <c r="N31" s="143">
        <f t="shared" si="6"/>
        <v>1</v>
      </c>
      <c r="O31" s="133">
        <f t="shared" si="7"/>
        <v>6.0273972602739728E-2</v>
      </c>
      <c r="P31" s="138">
        <v>22</v>
      </c>
      <c r="Q31" s="61">
        <f t="shared" si="14"/>
        <v>22</v>
      </c>
      <c r="R31" s="218"/>
      <c r="S31" s="189">
        <v>470</v>
      </c>
      <c r="T31" s="190">
        <f t="shared" si="11"/>
        <v>0.24468085106382978</v>
      </c>
      <c r="U31" s="190">
        <f t="shared" si="15"/>
        <v>1</v>
      </c>
      <c r="V31" s="190">
        <f t="shared" si="16"/>
        <v>6.740425531914894E-2</v>
      </c>
      <c r="W31" s="191">
        <v>31.68</v>
      </c>
      <c r="X31" s="192">
        <f t="shared" si="13"/>
        <v>31.68</v>
      </c>
      <c r="Y31" s="140" t="s">
        <v>363</v>
      </c>
      <c r="Z31" s="13">
        <v>255</v>
      </c>
      <c r="AA31" s="133">
        <f t="shared" si="0"/>
        <v>0.45098039215686275</v>
      </c>
      <c r="AB31" s="133">
        <f t="shared" si="1"/>
        <v>1</v>
      </c>
      <c r="AC31" s="134">
        <v>6.2E-2</v>
      </c>
      <c r="AD31" s="135">
        <f t="shared" si="10"/>
        <v>15.81</v>
      </c>
    </row>
    <row r="32" spans="1:30" ht="21" customHeight="1">
      <c r="A32" s="147" t="s">
        <v>253</v>
      </c>
      <c r="B32" s="147" t="s">
        <v>275</v>
      </c>
      <c r="C32" s="19" t="s">
        <v>215</v>
      </c>
      <c r="D32" s="130">
        <v>93</v>
      </c>
      <c r="E32" s="140" t="s">
        <v>309</v>
      </c>
      <c r="F32" s="13">
        <v>280</v>
      </c>
      <c r="G32" s="10">
        <f t="shared" si="2"/>
        <v>0.33214285714285713</v>
      </c>
      <c r="H32" s="10">
        <f t="shared" si="3"/>
        <v>1</v>
      </c>
      <c r="I32" s="60">
        <v>8.2100000000000006E-2</v>
      </c>
      <c r="J32" s="60">
        <f t="shared" si="4"/>
        <v>22.988000000000003</v>
      </c>
      <c r="K32" s="139" t="s">
        <v>344</v>
      </c>
      <c r="L32" s="178">
        <v>365</v>
      </c>
      <c r="M32" s="179">
        <f t="shared" si="5"/>
        <v>0.25479452054794521</v>
      </c>
      <c r="N32" s="143">
        <f t="shared" si="6"/>
        <v>1</v>
      </c>
      <c r="O32" s="133">
        <f t="shared" si="7"/>
        <v>6.786301369863014E-2</v>
      </c>
      <c r="P32" s="138">
        <v>24.77</v>
      </c>
      <c r="Q32" s="61">
        <f t="shared" si="14"/>
        <v>24.77</v>
      </c>
      <c r="R32" s="218"/>
      <c r="S32" s="189">
        <v>264</v>
      </c>
      <c r="T32" s="190">
        <f t="shared" si="11"/>
        <v>0.35227272727272729</v>
      </c>
      <c r="U32" s="190">
        <f t="shared" si="15"/>
        <v>1</v>
      </c>
      <c r="V32" s="190">
        <f t="shared" si="16"/>
        <v>9.2386363636363641E-2</v>
      </c>
      <c r="W32" s="191">
        <v>24.39</v>
      </c>
      <c r="X32" s="192">
        <f t="shared" si="13"/>
        <v>24.39</v>
      </c>
      <c r="Y32" s="140" t="s">
        <v>362</v>
      </c>
      <c r="Z32" s="13">
        <v>255</v>
      </c>
      <c r="AA32" s="133">
        <f t="shared" si="0"/>
        <v>0.36470588235294116</v>
      </c>
      <c r="AB32" s="133">
        <f t="shared" si="1"/>
        <v>1</v>
      </c>
      <c r="AC32" s="134">
        <v>6.2E-2</v>
      </c>
      <c r="AD32" s="135">
        <f t="shared" si="10"/>
        <v>15.81</v>
      </c>
    </row>
    <row r="33" spans="1:31" ht="21" customHeight="1">
      <c r="A33" s="147" t="s">
        <v>253</v>
      </c>
      <c r="B33" s="147" t="s">
        <v>275</v>
      </c>
      <c r="C33" s="19" t="s">
        <v>276</v>
      </c>
      <c r="D33" s="130">
        <v>435</v>
      </c>
      <c r="E33" s="140" t="s">
        <v>310</v>
      </c>
      <c r="F33" s="13">
        <v>280</v>
      </c>
      <c r="G33" s="10">
        <f t="shared" si="2"/>
        <v>1.5535714285714286</v>
      </c>
      <c r="H33" s="10">
        <f t="shared" si="3"/>
        <v>2</v>
      </c>
      <c r="I33" s="60">
        <v>8.2100000000000006E-2</v>
      </c>
      <c r="J33" s="60">
        <f t="shared" si="4"/>
        <v>45.976000000000006</v>
      </c>
      <c r="K33" s="139" t="s">
        <v>345</v>
      </c>
      <c r="L33" s="178">
        <v>365</v>
      </c>
      <c r="M33" s="179">
        <f t="shared" si="5"/>
        <v>1.1917808219178083</v>
      </c>
      <c r="N33" s="143">
        <f t="shared" si="6"/>
        <v>2</v>
      </c>
      <c r="O33" s="133">
        <f t="shared" si="7"/>
        <v>6.786301369863014E-2</v>
      </c>
      <c r="P33" s="138">
        <v>24.77</v>
      </c>
      <c r="Q33" s="61">
        <f t="shared" si="14"/>
        <v>49.54</v>
      </c>
      <c r="R33" s="218"/>
      <c r="S33" s="189">
        <v>470</v>
      </c>
      <c r="T33" s="190">
        <f t="shared" si="11"/>
        <v>0.92553191489361697</v>
      </c>
      <c r="U33" s="190">
        <f t="shared" si="15"/>
        <v>1</v>
      </c>
      <c r="V33" s="190">
        <f t="shared" si="16"/>
        <v>6.740425531914894E-2</v>
      </c>
      <c r="W33" s="191">
        <v>31.68</v>
      </c>
      <c r="X33" s="192">
        <f t="shared" si="13"/>
        <v>31.68</v>
      </c>
      <c r="Y33" s="140" t="s">
        <v>362</v>
      </c>
      <c r="Z33" s="13">
        <v>255</v>
      </c>
      <c r="AA33" s="133">
        <f t="shared" si="0"/>
        <v>1.7058823529411764</v>
      </c>
      <c r="AB33" s="133">
        <f t="shared" si="1"/>
        <v>2</v>
      </c>
      <c r="AC33" s="134">
        <v>6.2E-2</v>
      </c>
      <c r="AD33" s="135">
        <f t="shared" si="10"/>
        <v>31.62</v>
      </c>
    </row>
    <row r="34" spans="1:31" ht="21" customHeight="1">
      <c r="A34" s="147" t="s">
        <v>253</v>
      </c>
      <c r="B34" s="147" t="s">
        <v>275</v>
      </c>
      <c r="C34" s="19" t="s">
        <v>277</v>
      </c>
      <c r="D34" s="130">
        <v>550</v>
      </c>
      <c r="E34" s="140" t="s">
        <v>311</v>
      </c>
      <c r="F34" s="13">
        <v>280</v>
      </c>
      <c r="G34" s="10">
        <f t="shared" si="2"/>
        <v>1.9642857142857142</v>
      </c>
      <c r="H34" s="141">
        <f t="shared" si="3"/>
        <v>2</v>
      </c>
      <c r="I34" s="60">
        <v>8.2100000000000006E-2</v>
      </c>
      <c r="J34" s="60">
        <f t="shared" si="4"/>
        <v>45.976000000000006</v>
      </c>
      <c r="K34" s="139" t="s">
        <v>350</v>
      </c>
      <c r="L34" s="178">
        <v>365</v>
      </c>
      <c r="M34" s="179">
        <f t="shared" si="5"/>
        <v>1.5068493150684932</v>
      </c>
      <c r="N34" s="143">
        <f t="shared" si="6"/>
        <v>2</v>
      </c>
      <c r="O34" s="133">
        <f t="shared" si="7"/>
        <v>6.786301369863014E-2</v>
      </c>
      <c r="P34" s="138">
        <v>24.77</v>
      </c>
      <c r="Q34" s="61">
        <f t="shared" si="14"/>
        <v>49.54</v>
      </c>
      <c r="R34" s="218"/>
      <c r="S34" s="189">
        <v>470</v>
      </c>
      <c r="T34" s="190">
        <f t="shared" si="11"/>
        <v>1.1702127659574468</v>
      </c>
      <c r="U34" s="190">
        <f t="shared" si="15"/>
        <v>2</v>
      </c>
      <c r="V34" s="190">
        <f t="shared" si="16"/>
        <v>6.740425531914894E-2</v>
      </c>
      <c r="W34" s="191">
        <v>31.68</v>
      </c>
      <c r="X34" s="192">
        <f t="shared" si="13"/>
        <v>63.36</v>
      </c>
      <c r="Y34" s="140" t="s">
        <v>362</v>
      </c>
      <c r="Z34" s="13">
        <v>255</v>
      </c>
      <c r="AA34" s="133">
        <f t="shared" si="0"/>
        <v>2.1568627450980391</v>
      </c>
      <c r="AB34" s="133">
        <f t="shared" si="1"/>
        <v>3</v>
      </c>
      <c r="AC34" s="134">
        <v>6.2E-2</v>
      </c>
      <c r="AD34" s="135">
        <f t="shared" si="10"/>
        <v>47.43</v>
      </c>
    </row>
    <row r="35" spans="1:31" ht="21" customHeight="1">
      <c r="A35" s="147" t="s">
        <v>253</v>
      </c>
      <c r="B35" s="147" t="s">
        <v>275</v>
      </c>
      <c r="C35" s="19" t="s">
        <v>278</v>
      </c>
      <c r="D35" s="130">
        <v>120</v>
      </c>
      <c r="E35" s="140" t="s">
        <v>312</v>
      </c>
      <c r="F35" s="13">
        <v>280</v>
      </c>
      <c r="G35" s="10">
        <f t="shared" si="2"/>
        <v>0.42857142857142855</v>
      </c>
      <c r="H35" s="10">
        <f t="shared" si="3"/>
        <v>1</v>
      </c>
      <c r="I35" s="60">
        <v>8.2100000000000006E-2</v>
      </c>
      <c r="J35" s="60">
        <f t="shared" si="4"/>
        <v>22.988000000000003</v>
      </c>
      <c r="K35" s="139" t="s">
        <v>351</v>
      </c>
      <c r="L35" s="178">
        <v>365</v>
      </c>
      <c r="M35" s="179">
        <f t="shared" si="5"/>
        <v>0.32876712328767121</v>
      </c>
      <c r="N35" s="143">
        <f t="shared" si="6"/>
        <v>1</v>
      </c>
      <c r="O35" s="133">
        <f t="shared" si="7"/>
        <v>6.786301369863014E-2</v>
      </c>
      <c r="P35" s="138">
        <v>24.77</v>
      </c>
      <c r="Q35" s="61">
        <f t="shared" si="14"/>
        <v>24.77</v>
      </c>
      <c r="R35" s="218"/>
      <c r="S35" s="189">
        <v>264</v>
      </c>
      <c r="T35" s="190">
        <f t="shared" si="11"/>
        <v>0.45454545454545453</v>
      </c>
      <c r="U35" s="190">
        <f t="shared" si="15"/>
        <v>1</v>
      </c>
      <c r="V35" s="190">
        <f t="shared" si="16"/>
        <v>9.2386363636363641E-2</v>
      </c>
      <c r="W35" s="191">
        <v>24.39</v>
      </c>
      <c r="X35" s="192">
        <f t="shared" si="13"/>
        <v>24.39</v>
      </c>
      <c r="Y35" s="140" t="s">
        <v>362</v>
      </c>
      <c r="Z35" s="13">
        <v>255</v>
      </c>
      <c r="AA35" s="133">
        <f t="shared" si="0"/>
        <v>0.47058823529411764</v>
      </c>
      <c r="AB35" s="133">
        <f t="shared" si="1"/>
        <v>1</v>
      </c>
      <c r="AC35" s="134">
        <v>6.2E-2</v>
      </c>
      <c r="AD35" s="135">
        <f t="shared" si="10"/>
        <v>15.81</v>
      </c>
    </row>
    <row r="36" spans="1:31" ht="21" customHeight="1">
      <c r="A36" s="147" t="s">
        <v>253</v>
      </c>
      <c r="B36" s="147" t="s">
        <v>275</v>
      </c>
      <c r="C36" s="19" t="s">
        <v>279</v>
      </c>
      <c r="D36" s="130">
        <v>80</v>
      </c>
      <c r="E36" s="140" t="s">
        <v>313</v>
      </c>
      <c r="F36" s="13">
        <v>280</v>
      </c>
      <c r="G36" s="10">
        <f t="shared" si="2"/>
        <v>0.2857142857142857</v>
      </c>
      <c r="H36" s="10">
        <f t="shared" si="3"/>
        <v>1</v>
      </c>
      <c r="I36" s="60">
        <v>8.2100000000000006E-2</v>
      </c>
      <c r="J36" s="60">
        <f t="shared" si="4"/>
        <v>22.988000000000003</v>
      </c>
      <c r="K36" s="139" t="s">
        <v>346</v>
      </c>
      <c r="L36" s="178">
        <v>365</v>
      </c>
      <c r="M36" s="179">
        <f t="shared" si="5"/>
        <v>0.21917808219178081</v>
      </c>
      <c r="N36" s="143">
        <f t="shared" si="6"/>
        <v>1</v>
      </c>
      <c r="O36" s="133">
        <f t="shared" si="7"/>
        <v>6.786301369863014E-2</v>
      </c>
      <c r="P36" s="138">
        <v>24.77</v>
      </c>
      <c r="Q36" s="61">
        <f t="shared" si="14"/>
        <v>24.77</v>
      </c>
      <c r="R36" s="218"/>
      <c r="S36" s="189">
        <v>264</v>
      </c>
      <c r="T36" s="190">
        <f t="shared" si="11"/>
        <v>0.30303030303030304</v>
      </c>
      <c r="U36" s="190">
        <f t="shared" si="15"/>
        <v>1</v>
      </c>
      <c r="V36" s="190">
        <f t="shared" si="16"/>
        <v>9.2386363636363641E-2</v>
      </c>
      <c r="W36" s="191">
        <v>24.39</v>
      </c>
      <c r="X36" s="192">
        <f t="shared" si="13"/>
        <v>24.39</v>
      </c>
      <c r="Y36" s="140" t="s">
        <v>362</v>
      </c>
      <c r="Z36" s="13">
        <v>255</v>
      </c>
      <c r="AA36" s="133">
        <f t="shared" si="0"/>
        <v>0.31372549019607843</v>
      </c>
      <c r="AB36" s="133">
        <f t="shared" si="1"/>
        <v>1</v>
      </c>
      <c r="AC36" s="134">
        <v>6.2E-2</v>
      </c>
      <c r="AD36" s="135">
        <f t="shared" si="10"/>
        <v>15.81</v>
      </c>
    </row>
    <row r="37" spans="1:31" ht="21" customHeight="1">
      <c r="A37" s="147" t="s">
        <v>253</v>
      </c>
      <c r="B37" s="147" t="s">
        <v>280</v>
      </c>
      <c r="C37" s="19" t="s">
        <v>215</v>
      </c>
      <c r="D37" s="130">
        <v>174</v>
      </c>
      <c r="E37" s="140" t="s">
        <v>314</v>
      </c>
      <c r="F37" s="13">
        <v>280</v>
      </c>
      <c r="G37" s="10">
        <f t="shared" si="2"/>
        <v>0.62142857142857144</v>
      </c>
      <c r="H37" s="10">
        <f t="shared" si="3"/>
        <v>1</v>
      </c>
      <c r="I37" s="60">
        <v>8.09E-2</v>
      </c>
      <c r="J37" s="60">
        <f t="shared" si="4"/>
        <v>22.652000000000001</v>
      </c>
      <c r="K37" s="139"/>
      <c r="L37" s="178"/>
      <c r="M37" s="179"/>
      <c r="N37" s="143"/>
      <c r="O37" s="133"/>
      <c r="P37" s="138"/>
      <c r="Q37" s="61"/>
      <c r="R37" s="218"/>
      <c r="S37" s="189">
        <v>264</v>
      </c>
      <c r="T37" s="190">
        <f t="shared" si="11"/>
        <v>0.65909090909090906</v>
      </c>
      <c r="U37" s="190">
        <f t="shared" si="15"/>
        <v>1</v>
      </c>
      <c r="V37" s="190">
        <f t="shared" si="16"/>
        <v>8.2234848484848494E-2</v>
      </c>
      <c r="W37" s="191">
        <v>21.71</v>
      </c>
      <c r="X37" s="192">
        <f t="shared" si="13"/>
        <v>21.71</v>
      </c>
      <c r="Y37" s="140" t="s">
        <v>364</v>
      </c>
      <c r="Z37" s="13">
        <v>255</v>
      </c>
      <c r="AA37" s="133">
        <f t="shared" si="0"/>
        <v>0.68235294117647061</v>
      </c>
      <c r="AB37" s="133">
        <f t="shared" si="1"/>
        <v>1</v>
      </c>
      <c r="AC37" s="134">
        <v>6.2E-2</v>
      </c>
      <c r="AD37" s="135">
        <f t="shared" si="10"/>
        <v>15.81</v>
      </c>
    </row>
    <row r="38" spans="1:31" ht="21" customHeight="1">
      <c r="A38" s="147" t="s">
        <v>253</v>
      </c>
      <c r="B38" s="147" t="s">
        <v>280</v>
      </c>
      <c r="C38" s="19" t="s">
        <v>281</v>
      </c>
      <c r="D38" s="130">
        <v>898</v>
      </c>
      <c r="E38" s="140"/>
      <c r="F38" s="13"/>
      <c r="G38" s="10"/>
      <c r="H38" s="10"/>
      <c r="I38" s="60"/>
      <c r="J38" s="60"/>
      <c r="K38" s="139"/>
      <c r="L38" s="178"/>
      <c r="M38" s="179"/>
      <c r="N38" s="143"/>
      <c r="O38" s="133"/>
      <c r="P38" s="138"/>
      <c r="Q38" s="61"/>
      <c r="R38" s="218"/>
      <c r="S38" s="189">
        <v>470</v>
      </c>
      <c r="T38" s="190">
        <f t="shared" si="11"/>
        <v>1.9106382978723404</v>
      </c>
      <c r="U38" s="190">
        <f t="shared" si="15"/>
        <v>2</v>
      </c>
      <c r="V38" s="190">
        <f t="shared" si="16"/>
        <v>6.740425531914894E-2</v>
      </c>
      <c r="W38" s="191">
        <v>31.68</v>
      </c>
      <c r="X38" s="192">
        <f t="shared" si="13"/>
        <v>63.36</v>
      </c>
      <c r="Y38" s="140" t="s">
        <v>364</v>
      </c>
      <c r="Z38" s="13">
        <v>255</v>
      </c>
      <c r="AA38" s="133">
        <f t="shared" si="0"/>
        <v>3.5215686274509803</v>
      </c>
      <c r="AB38" s="133">
        <f t="shared" si="1"/>
        <v>4</v>
      </c>
      <c r="AC38" s="134">
        <v>6.2E-2</v>
      </c>
      <c r="AD38" s="135">
        <f t="shared" si="10"/>
        <v>63.24</v>
      </c>
    </row>
    <row r="39" spans="1:31" ht="21" customHeight="1">
      <c r="A39" s="147" t="s">
        <v>253</v>
      </c>
      <c r="B39" s="147" t="s">
        <v>280</v>
      </c>
      <c r="C39" s="19" t="s">
        <v>282</v>
      </c>
      <c r="D39" s="130">
        <v>150</v>
      </c>
      <c r="E39" s="140" t="s">
        <v>315</v>
      </c>
      <c r="F39" s="13">
        <v>280</v>
      </c>
      <c r="G39" s="10">
        <f t="shared" si="2"/>
        <v>0.5357142857142857</v>
      </c>
      <c r="H39" s="10">
        <f t="shared" si="3"/>
        <v>1</v>
      </c>
      <c r="I39" s="60">
        <v>8.09E-2</v>
      </c>
      <c r="J39" s="60">
        <f t="shared" ref="J39:J52" si="17">I39*H39*F39</f>
        <v>22.652000000000001</v>
      </c>
      <c r="K39" s="139"/>
      <c r="L39" s="178"/>
      <c r="M39" s="179"/>
      <c r="N39" s="143"/>
      <c r="O39" s="133"/>
      <c r="P39" s="138"/>
      <c r="Q39" s="61"/>
      <c r="R39" s="218"/>
      <c r="S39" s="189">
        <v>264</v>
      </c>
      <c r="T39" s="190">
        <f t="shared" si="11"/>
        <v>0.56818181818181823</v>
      </c>
      <c r="U39" s="190">
        <f t="shared" si="15"/>
        <v>1</v>
      </c>
      <c r="V39" s="190">
        <f t="shared" si="16"/>
        <v>8.6022727272727278E-2</v>
      </c>
      <c r="W39" s="191">
        <v>22.71</v>
      </c>
      <c r="X39" s="192">
        <f t="shared" si="13"/>
        <v>22.71</v>
      </c>
      <c r="Y39" s="140" t="s">
        <v>364</v>
      </c>
      <c r="Z39" s="13">
        <v>255</v>
      </c>
      <c r="AA39" s="133">
        <f t="shared" si="0"/>
        <v>0.58823529411764708</v>
      </c>
      <c r="AB39" s="133">
        <f t="shared" si="1"/>
        <v>1</v>
      </c>
      <c r="AC39" s="134">
        <v>6.2E-2</v>
      </c>
      <c r="AD39" s="135">
        <f t="shared" si="10"/>
        <v>15.81</v>
      </c>
    </row>
    <row r="40" spans="1:31" ht="21" customHeight="1">
      <c r="A40" s="147" t="s">
        <v>253</v>
      </c>
      <c r="B40" s="147" t="s">
        <v>283</v>
      </c>
      <c r="C40" s="19" t="s">
        <v>284</v>
      </c>
      <c r="D40" s="130">
        <v>80</v>
      </c>
      <c r="E40" s="140" t="s">
        <v>316</v>
      </c>
      <c r="F40" s="13">
        <v>175</v>
      </c>
      <c r="G40" s="10">
        <f t="shared" si="2"/>
        <v>0.45714285714285713</v>
      </c>
      <c r="H40" s="10">
        <f t="shared" si="3"/>
        <v>1</v>
      </c>
      <c r="I40" s="60">
        <v>0.1827</v>
      </c>
      <c r="J40" s="60">
        <f t="shared" si="17"/>
        <v>31.9725</v>
      </c>
      <c r="K40" s="139" t="s">
        <v>348</v>
      </c>
      <c r="L40" s="178">
        <v>175</v>
      </c>
      <c r="M40" s="179">
        <f t="shared" si="5"/>
        <v>0.45714285714285713</v>
      </c>
      <c r="N40" s="143">
        <f t="shared" si="6"/>
        <v>1</v>
      </c>
      <c r="O40" s="133">
        <f t="shared" si="7"/>
        <v>0.14605714285714286</v>
      </c>
      <c r="P40" s="138">
        <v>25.56</v>
      </c>
      <c r="Q40" s="61">
        <f t="shared" ref="Q40:Q52" si="18">P40*N40</f>
        <v>25.56</v>
      </c>
      <c r="R40" s="218"/>
      <c r="S40" s="189">
        <v>264</v>
      </c>
      <c r="T40" s="190">
        <f t="shared" si="11"/>
        <v>0.30303030303030304</v>
      </c>
      <c r="U40" s="190">
        <f t="shared" si="15"/>
        <v>1</v>
      </c>
      <c r="V40" s="190">
        <f t="shared" si="16"/>
        <v>0.10428030303030303</v>
      </c>
      <c r="W40" s="191">
        <v>27.53</v>
      </c>
      <c r="X40" s="192">
        <f t="shared" si="13"/>
        <v>27.53</v>
      </c>
      <c r="Y40" s="140"/>
      <c r="Z40" s="13"/>
      <c r="AA40" s="133"/>
      <c r="AB40" s="133"/>
      <c r="AC40" s="134"/>
      <c r="AD40" s="135"/>
    </row>
    <row r="41" spans="1:31" ht="21" customHeight="1">
      <c r="A41" s="147" t="s">
        <v>253</v>
      </c>
      <c r="B41" s="147" t="s">
        <v>285</v>
      </c>
      <c r="C41" s="19" t="s">
        <v>286</v>
      </c>
      <c r="D41" s="130">
        <v>155</v>
      </c>
      <c r="E41" s="140" t="s">
        <v>317</v>
      </c>
      <c r="F41" s="13">
        <v>280</v>
      </c>
      <c r="G41" s="10">
        <f t="shared" si="2"/>
        <v>0.5535714285714286</v>
      </c>
      <c r="H41" s="10">
        <f t="shared" si="3"/>
        <v>1</v>
      </c>
      <c r="I41" s="60">
        <v>6.9900000000000004E-2</v>
      </c>
      <c r="J41" s="60">
        <f t="shared" si="17"/>
        <v>19.572000000000003</v>
      </c>
      <c r="K41" s="139" t="s">
        <v>347</v>
      </c>
      <c r="L41" s="178">
        <v>365</v>
      </c>
      <c r="M41" s="179">
        <f t="shared" si="5"/>
        <v>0.42465753424657532</v>
      </c>
      <c r="N41" s="143">
        <f t="shared" si="6"/>
        <v>1</v>
      </c>
      <c r="O41" s="133">
        <f t="shared" si="7"/>
        <v>6.786301369863014E-2</v>
      </c>
      <c r="P41" s="138">
        <v>24.77</v>
      </c>
      <c r="Q41" s="61">
        <f t="shared" si="18"/>
        <v>24.77</v>
      </c>
      <c r="R41" s="218"/>
      <c r="S41" s="189">
        <v>264</v>
      </c>
      <c r="T41" s="190">
        <f t="shared" si="11"/>
        <v>0.58712121212121215</v>
      </c>
      <c r="U41" s="190">
        <f t="shared" si="15"/>
        <v>1</v>
      </c>
      <c r="V41" s="190">
        <f t="shared" si="16"/>
        <v>8.6022727272727278E-2</v>
      </c>
      <c r="W41" s="191">
        <v>22.71</v>
      </c>
      <c r="X41" s="192">
        <f t="shared" si="13"/>
        <v>22.71</v>
      </c>
      <c r="Y41" s="140"/>
      <c r="Z41" s="13"/>
      <c r="AA41" s="133"/>
      <c r="AB41" s="133"/>
      <c r="AC41" s="134"/>
      <c r="AD41" s="135"/>
    </row>
    <row r="42" spans="1:31" ht="21" customHeight="1">
      <c r="A42" s="147" t="s">
        <v>253</v>
      </c>
      <c r="B42" s="147" t="s">
        <v>254</v>
      </c>
      <c r="C42" s="19" t="s">
        <v>242</v>
      </c>
      <c r="D42" s="130">
        <v>1572</v>
      </c>
      <c r="E42" s="140"/>
      <c r="F42" s="13">
        <v>280</v>
      </c>
      <c r="G42" s="10">
        <f t="shared" si="2"/>
        <v>5.6142857142857139</v>
      </c>
      <c r="H42" s="10">
        <f t="shared" si="3"/>
        <v>6</v>
      </c>
      <c r="I42" s="60">
        <v>6.9900000000000004E-2</v>
      </c>
      <c r="J42" s="60">
        <f t="shared" si="17"/>
        <v>117.432</v>
      </c>
      <c r="K42" s="139" t="s">
        <v>327</v>
      </c>
      <c r="L42" s="178">
        <v>365</v>
      </c>
      <c r="M42" s="179">
        <f t="shared" si="5"/>
        <v>4.3068493150684928</v>
      </c>
      <c r="N42" s="143">
        <f t="shared" si="6"/>
        <v>5</v>
      </c>
      <c r="O42" s="133">
        <f t="shared" si="7"/>
        <v>6.0273972602739728E-2</v>
      </c>
      <c r="P42" s="138">
        <v>22</v>
      </c>
      <c r="Q42" s="61">
        <f t="shared" si="18"/>
        <v>110</v>
      </c>
      <c r="R42" s="218"/>
      <c r="S42" s="189">
        <v>470</v>
      </c>
      <c r="T42" s="190">
        <f t="shared" si="11"/>
        <v>3.34468085106383</v>
      </c>
      <c r="U42" s="190">
        <f t="shared" si="15"/>
        <v>4</v>
      </c>
      <c r="V42" s="190">
        <f t="shared" si="16"/>
        <v>6.740425531914894E-2</v>
      </c>
      <c r="W42" s="191">
        <v>31.68</v>
      </c>
      <c r="X42" s="36">
        <f t="shared" si="13"/>
        <v>126.72</v>
      </c>
      <c r="Y42" s="140" t="s">
        <v>363</v>
      </c>
      <c r="Z42" s="13">
        <v>355</v>
      </c>
      <c r="AA42" s="133">
        <f t="shared" si="0"/>
        <v>4.4281690140845074</v>
      </c>
      <c r="AB42" s="133">
        <f t="shared" si="1"/>
        <v>5</v>
      </c>
      <c r="AC42" s="134">
        <v>5.1999999999999998E-2</v>
      </c>
      <c r="AD42" s="36">
        <f t="shared" ref="AD42:AD52" si="19">AC42*Z42*AB42</f>
        <v>92.300000000000011</v>
      </c>
    </row>
    <row r="43" spans="1:31" ht="21" customHeight="1">
      <c r="A43" s="147" t="s">
        <v>253</v>
      </c>
      <c r="B43" s="147" t="s">
        <v>254</v>
      </c>
      <c r="C43" s="19" t="s">
        <v>255</v>
      </c>
      <c r="D43" s="130">
        <v>1694</v>
      </c>
      <c r="E43" s="140" t="s">
        <v>290</v>
      </c>
      <c r="F43" s="13">
        <v>280</v>
      </c>
      <c r="G43" s="10">
        <f t="shared" si="2"/>
        <v>6.05</v>
      </c>
      <c r="H43" s="10">
        <f t="shared" si="3"/>
        <v>7</v>
      </c>
      <c r="I43" s="60">
        <v>6.9900000000000004E-2</v>
      </c>
      <c r="J43" s="60">
        <f t="shared" si="17"/>
        <v>137.00399999999999</v>
      </c>
      <c r="K43" s="139" t="s">
        <v>328</v>
      </c>
      <c r="L43" s="178">
        <v>365</v>
      </c>
      <c r="M43" s="179">
        <f t="shared" si="5"/>
        <v>4.6410958904109592</v>
      </c>
      <c r="N43" s="143">
        <f t="shared" si="6"/>
        <v>5</v>
      </c>
      <c r="O43" s="133">
        <f t="shared" si="7"/>
        <v>6.786301369863014E-2</v>
      </c>
      <c r="P43" s="138">
        <v>24.77</v>
      </c>
      <c r="Q43" s="61">
        <f t="shared" si="18"/>
        <v>123.85</v>
      </c>
      <c r="R43" s="218"/>
      <c r="S43" s="189">
        <v>470</v>
      </c>
      <c r="T43" s="190">
        <f t="shared" si="11"/>
        <v>3.6042553191489364</v>
      </c>
      <c r="U43" s="190">
        <f t="shared" si="15"/>
        <v>4</v>
      </c>
      <c r="V43" s="190">
        <f t="shared" si="16"/>
        <v>6.740425531914894E-2</v>
      </c>
      <c r="W43" s="191">
        <v>31.68</v>
      </c>
      <c r="X43" s="36">
        <f t="shared" si="13"/>
        <v>126.72</v>
      </c>
      <c r="Y43" s="140" t="s">
        <v>363</v>
      </c>
      <c r="Z43" s="13">
        <v>355</v>
      </c>
      <c r="AA43" s="133">
        <f t="shared" si="0"/>
        <v>4.7718309859154928</v>
      </c>
      <c r="AB43" s="133">
        <f t="shared" si="1"/>
        <v>5</v>
      </c>
      <c r="AC43" s="134">
        <v>5.1999999999999998E-2</v>
      </c>
      <c r="AD43" s="36">
        <f t="shared" si="19"/>
        <v>92.300000000000011</v>
      </c>
    </row>
    <row r="44" spans="1:31" ht="21" customHeight="1">
      <c r="A44" s="147" t="s">
        <v>253</v>
      </c>
      <c r="B44" s="147" t="s">
        <v>254</v>
      </c>
      <c r="C44" s="19" t="s">
        <v>259</v>
      </c>
      <c r="D44" s="130">
        <v>2117</v>
      </c>
      <c r="E44" s="140" t="s">
        <v>294</v>
      </c>
      <c r="F44" s="13">
        <v>280</v>
      </c>
      <c r="G44" s="10">
        <f t="shared" si="2"/>
        <v>7.5607142857142859</v>
      </c>
      <c r="H44" s="10">
        <f t="shared" si="3"/>
        <v>8</v>
      </c>
      <c r="I44" s="60">
        <v>6.9900000000000004E-2</v>
      </c>
      <c r="J44" s="60">
        <f t="shared" si="17"/>
        <v>156.57600000000002</v>
      </c>
      <c r="K44" s="139" t="s">
        <v>331</v>
      </c>
      <c r="L44" s="178">
        <v>365</v>
      </c>
      <c r="M44" s="179">
        <f t="shared" si="5"/>
        <v>5.8</v>
      </c>
      <c r="N44" s="143">
        <f t="shared" si="6"/>
        <v>6</v>
      </c>
      <c r="O44" s="133">
        <f t="shared" si="7"/>
        <v>6.0273972602739728E-2</v>
      </c>
      <c r="P44" s="138">
        <v>22</v>
      </c>
      <c r="Q44" s="61">
        <f t="shared" si="18"/>
        <v>132</v>
      </c>
      <c r="R44" s="218"/>
      <c r="S44" s="189">
        <v>470</v>
      </c>
      <c r="T44" s="190">
        <f t="shared" si="11"/>
        <v>4.5042553191489363</v>
      </c>
      <c r="U44" s="190">
        <f t="shared" si="15"/>
        <v>5</v>
      </c>
      <c r="V44" s="190">
        <f t="shared" si="16"/>
        <v>6.740425531914894E-2</v>
      </c>
      <c r="W44" s="191">
        <v>31.68</v>
      </c>
      <c r="X44" s="192">
        <f t="shared" si="13"/>
        <v>158.4</v>
      </c>
      <c r="Y44" s="140" t="s">
        <v>363</v>
      </c>
      <c r="Z44" s="13">
        <v>355</v>
      </c>
      <c r="AA44" s="133">
        <f t="shared" si="0"/>
        <v>5.9633802816901404</v>
      </c>
      <c r="AB44" s="133">
        <f t="shared" si="1"/>
        <v>6</v>
      </c>
      <c r="AC44" s="134">
        <v>5.1999999999999998E-2</v>
      </c>
      <c r="AD44" s="135">
        <f t="shared" si="19"/>
        <v>110.76</v>
      </c>
    </row>
    <row r="45" spans="1:31" ht="21" customHeight="1">
      <c r="A45" s="147" t="s">
        <v>253</v>
      </c>
      <c r="B45" s="147" t="s">
        <v>254</v>
      </c>
      <c r="C45" s="19" t="s">
        <v>260</v>
      </c>
      <c r="D45" s="130">
        <v>1000</v>
      </c>
      <c r="E45" s="140" t="s">
        <v>295</v>
      </c>
      <c r="F45" s="13">
        <v>280</v>
      </c>
      <c r="G45" s="10">
        <f t="shared" si="2"/>
        <v>3.5714285714285716</v>
      </c>
      <c r="H45" s="176">
        <f t="shared" si="3"/>
        <v>4</v>
      </c>
      <c r="I45" s="60">
        <v>6.9900000000000004E-2</v>
      </c>
      <c r="J45" s="60">
        <f t="shared" si="17"/>
        <v>78.288000000000011</v>
      </c>
      <c r="K45" s="139" t="s">
        <v>332</v>
      </c>
      <c r="L45" s="178">
        <v>365</v>
      </c>
      <c r="M45" s="179">
        <f t="shared" si="5"/>
        <v>2.7397260273972601</v>
      </c>
      <c r="N45" s="143">
        <f t="shared" si="6"/>
        <v>3</v>
      </c>
      <c r="O45" s="133">
        <f t="shared" si="7"/>
        <v>6.0273972602739728E-2</v>
      </c>
      <c r="P45" s="138">
        <v>22</v>
      </c>
      <c r="Q45" s="61">
        <f t="shared" si="18"/>
        <v>66</v>
      </c>
      <c r="R45" s="218"/>
      <c r="S45" s="189">
        <v>470</v>
      </c>
      <c r="T45" s="190">
        <f t="shared" si="11"/>
        <v>2.1276595744680851</v>
      </c>
      <c r="U45" s="190">
        <v>4</v>
      </c>
      <c r="V45" s="190">
        <f t="shared" si="16"/>
        <v>6.740425531914894E-2</v>
      </c>
      <c r="W45" s="191">
        <v>31.68</v>
      </c>
      <c r="X45" s="192">
        <f t="shared" si="13"/>
        <v>126.72</v>
      </c>
      <c r="Y45" s="140" t="s">
        <v>363</v>
      </c>
      <c r="Z45" s="13">
        <v>355</v>
      </c>
      <c r="AA45" s="133">
        <f t="shared" si="0"/>
        <v>2.816901408450704</v>
      </c>
      <c r="AB45" s="133">
        <f t="shared" si="1"/>
        <v>3</v>
      </c>
      <c r="AC45" s="134">
        <v>5.1999999999999998E-2</v>
      </c>
      <c r="AD45" s="135">
        <f t="shared" si="19"/>
        <v>55.38</v>
      </c>
    </row>
    <row r="46" spans="1:31" ht="21" customHeight="1">
      <c r="A46" s="147" t="s">
        <v>253</v>
      </c>
      <c r="B46" s="147" t="s">
        <v>254</v>
      </c>
      <c r="C46" s="19" t="s">
        <v>263</v>
      </c>
      <c r="D46" s="130">
        <v>2254</v>
      </c>
      <c r="E46" s="140" t="s">
        <v>298</v>
      </c>
      <c r="F46" s="13">
        <v>280</v>
      </c>
      <c r="G46" s="10">
        <f t="shared" si="2"/>
        <v>8.0500000000000007</v>
      </c>
      <c r="H46" s="10">
        <f t="shared" si="3"/>
        <v>9</v>
      </c>
      <c r="I46" s="60">
        <v>6.9900000000000004E-2</v>
      </c>
      <c r="J46" s="60">
        <f t="shared" si="17"/>
        <v>176.148</v>
      </c>
      <c r="K46" s="139" t="s">
        <v>334</v>
      </c>
      <c r="L46" s="178">
        <v>365</v>
      </c>
      <c r="M46" s="179">
        <f t="shared" si="5"/>
        <v>6.1753424657534248</v>
      </c>
      <c r="N46" s="143">
        <f t="shared" si="6"/>
        <v>7</v>
      </c>
      <c r="O46" s="133">
        <f t="shared" si="7"/>
        <v>6.0273972602739728E-2</v>
      </c>
      <c r="P46" s="138">
        <v>22</v>
      </c>
      <c r="Q46" s="61">
        <f t="shared" si="18"/>
        <v>154</v>
      </c>
      <c r="R46" s="218"/>
      <c r="S46" s="189">
        <v>470</v>
      </c>
      <c r="T46" s="190">
        <f t="shared" si="11"/>
        <v>4.7957446808510635</v>
      </c>
      <c r="U46" s="190">
        <f>ROUNDUP(T46,0)</f>
        <v>5</v>
      </c>
      <c r="V46" s="190">
        <f t="shared" si="16"/>
        <v>6.740425531914894E-2</v>
      </c>
      <c r="W46" s="191">
        <v>31.68</v>
      </c>
      <c r="X46" s="192">
        <f t="shared" si="13"/>
        <v>158.4</v>
      </c>
      <c r="Y46" s="140" t="s">
        <v>363</v>
      </c>
      <c r="Z46" s="13">
        <v>355</v>
      </c>
      <c r="AA46" s="133">
        <f t="shared" si="0"/>
        <v>6.3492957746478877</v>
      </c>
      <c r="AB46" s="133">
        <f t="shared" si="1"/>
        <v>7</v>
      </c>
      <c r="AC46" s="134">
        <v>5.1999999999999998E-2</v>
      </c>
      <c r="AD46" s="135">
        <f t="shared" si="19"/>
        <v>129.22</v>
      </c>
    </row>
    <row r="47" spans="1:31" ht="21" customHeight="1">
      <c r="A47" s="147" t="s">
        <v>253</v>
      </c>
      <c r="B47" s="147" t="s">
        <v>254</v>
      </c>
      <c r="C47" s="19" t="s">
        <v>251</v>
      </c>
      <c r="D47" s="130">
        <v>408</v>
      </c>
      <c r="E47" s="140" t="s">
        <v>299</v>
      </c>
      <c r="F47" s="13">
        <v>280</v>
      </c>
      <c r="G47" s="10">
        <f t="shared" si="2"/>
        <v>1.4571428571428571</v>
      </c>
      <c r="H47" s="10">
        <f t="shared" si="3"/>
        <v>2</v>
      </c>
      <c r="I47" s="60">
        <v>6.9900000000000004E-2</v>
      </c>
      <c r="J47" s="60">
        <f t="shared" si="17"/>
        <v>39.144000000000005</v>
      </c>
      <c r="K47" s="139" t="s">
        <v>335</v>
      </c>
      <c r="L47" s="178">
        <v>365</v>
      </c>
      <c r="M47" s="179">
        <f t="shared" si="5"/>
        <v>1.1178082191780823</v>
      </c>
      <c r="N47" s="143">
        <f t="shared" si="6"/>
        <v>2</v>
      </c>
      <c r="O47" s="133">
        <f t="shared" si="7"/>
        <v>6.0273972602739728E-2</v>
      </c>
      <c r="P47" s="138">
        <v>22</v>
      </c>
      <c r="Q47" s="61">
        <f t="shared" si="18"/>
        <v>44</v>
      </c>
      <c r="R47" s="218"/>
      <c r="S47" s="189">
        <v>470</v>
      </c>
      <c r="T47" s="190">
        <f t="shared" si="11"/>
        <v>0.86808510638297876</v>
      </c>
      <c r="U47" s="190">
        <f>ROUNDUP(T47,0)</f>
        <v>1</v>
      </c>
      <c r="V47" s="190">
        <f t="shared" si="16"/>
        <v>0</v>
      </c>
      <c r="W47" s="191">
        <v>0</v>
      </c>
      <c r="X47" s="192"/>
      <c r="Y47" s="140" t="s">
        <v>363</v>
      </c>
      <c r="Z47" s="13">
        <v>255</v>
      </c>
      <c r="AA47" s="133">
        <f t="shared" si="0"/>
        <v>1.6</v>
      </c>
      <c r="AB47" s="133">
        <f t="shared" si="1"/>
        <v>2</v>
      </c>
      <c r="AC47" s="134">
        <v>6.2E-2</v>
      </c>
      <c r="AD47" s="135">
        <f t="shared" si="19"/>
        <v>31.62</v>
      </c>
      <c r="AE47" s="224"/>
    </row>
    <row r="48" spans="1:31" ht="21" customHeight="1">
      <c r="A48" s="147" t="s">
        <v>253</v>
      </c>
      <c r="B48" s="147" t="s">
        <v>254</v>
      </c>
      <c r="C48" s="19" t="s">
        <v>264</v>
      </c>
      <c r="D48" s="130">
        <v>998</v>
      </c>
      <c r="E48" s="140" t="s">
        <v>300</v>
      </c>
      <c r="F48" s="13">
        <v>280</v>
      </c>
      <c r="G48" s="10">
        <f t="shared" si="2"/>
        <v>3.5642857142857145</v>
      </c>
      <c r="H48" s="10">
        <f t="shared" si="3"/>
        <v>4</v>
      </c>
      <c r="I48" s="60">
        <v>8.09E-2</v>
      </c>
      <c r="J48" s="60">
        <f t="shared" si="17"/>
        <v>90.608000000000004</v>
      </c>
      <c r="K48" s="139" t="s">
        <v>336</v>
      </c>
      <c r="L48" s="178">
        <v>365</v>
      </c>
      <c r="M48" s="179">
        <f t="shared" si="5"/>
        <v>2.7342465753424658</v>
      </c>
      <c r="N48" s="143">
        <f t="shared" si="6"/>
        <v>3</v>
      </c>
      <c r="O48" s="133">
        <f t="shared" si="7"/>
        <v>6.0273972602739728E-2</v>
      </c>
      <c r="P48" s="138">
        <v>22</v>
      </c>
      <c r="Q48" s="61">
        <f t="shared" si="18"/>
        <v>66</v>
      </c>
      <c r="R48" s="218"/>
      <c r="S48" s="189">
        <v>470</v>
      </c>
      <c r="T48" s="190">
        <f t="shared" si="11"/>
        <v>2.1234042553191488</v>
      </c>
      <c r="U48" s="190">
        <f>ROUNDUP(T48,0)</f>
        <v>3</v>
      </c>
      <c r="V48" s="190">
        <f t="shared" si="16"/>
        <v>6.740425531914894E-2</v>
      </c>
      <c r="W48" s="191">
        <v>31.68</v>
      </c>
      <c r="X48" s="192">
        <f>W48*U48</f>
        <v>95.039999999999992</v>
      </c>
      <c r="Y48" s="140" t="s">
        <v>363</v>
      </c>
      <c r="Z48" s="13">
        <v>355</v>
      </c>
      <c r="AA48" s="133">
        <f t="shared" si="0"/>
        <v>2.8112676056338026</v>
      </c>
      <c r="AB48" s="133">
        <f t="shared" si="1"/>
        <v>3</v>
      </c>
      <c r="AC48" s="134">
        <v>5.1999999999999998E-2</v>
      </c>
      <c r="AD48" s="135">
        <f t="shared" si="19"/>
        <v>55.38</v>
      </c>
      <c r="AE48" s="224"/>
    </row>
    <row r="49" spans="1:31" ht="21" customHeight="1">
      <c r="A49" s="147" t="s">
        <v>253</v>
      </c>
      <c r="B49" s="147" t="s">
        <v>254</v>
      </c>
      <c r="C49" s="19" t="s">
        <v>265</v>
      </c>
      <c r="D49" s="130">
        <v>1722</v>
      </c>
      <c r="E49" s="140" t="s">
        <v>301</v>
      </c>
      <c r="F49" s="13">
        <v>280</v>
      </c>
      <c r="G49" s="10">
        <f t="shared" si="2"/>
        <v>6.15</v>
      </c>
      <c r="H49" s="10">
        <f t="shared" si="3"/>
        <v>7</v>
      </c>
      <c r="I49" s="60">
        <v>6.9900000000000004E-2</v>
      </c>
      <c r="J49" s="60">
        <f t="shared" si="17"/>
        <v>137.00399999999999</v>
      </c>
      <c r="K49" s="139" t="s">
        <v>337</v>
      </c>
      <c r="L49" s="178">
        <v>365</v>
      </c>
      <c r="M49" s="179">
        <f t="shared" si="5"/>
        <v>4.7178082191780826</v>
      </c>
      <c r="N49" s="143">
        <f t="shared" si="6"/>
        <v>5</v>
      </c>
      <c r="O49" s="133">
        <f t="shared" si="7"/>
        <v>6.0273972602739728E-2</v>
      </c>
      <c r="P49" s="138">
        <v>22</v>
      </c>
      <c r="Q49" s="61">
        <f t="shared" si="18"/>
        <v>110</v>
      </c>
      <c r="R49" s="218"/>
      <c r="S49" s="189">
        <v>470</v>
      </c>
      <c r="T49" s="190">
        <f t="shared" si="11"/>
        <v>3.6638297872340426</v>
      </c>
      <c r="U49" s="190">
        <v>6</v>
      </c>
      <c r="V49" s="190">
        <f t="shared" si="16"/>
        <v>6.740425531914894E-2</v>
      </c>
      <c r="W49" s="191">
        <v>31.68</v>
      </c>
      <c r="X49" s="192">
        <f>W49*U49</f>
        <v>190.07999999999998</v>
      </c>
      <c r="Y49" s="140" t="s">
        <v>363</v>
      </c>
      <c r="Z49" s="13">
        <v>355</v>
      </c>
      <c r="AA49" s="133">
        <f t="shared" si="0"/>
        <v>4.8507042253521124</v>
      </c>
      <c r="AB49" s="133">
        <f t="shared" si="1"/>
        <v>5</v>
      </c>
      <c r="AC49" s="134">
        <v>5.1999999999999998E-2</v>
      </c>
      <c r="AD49" s="135">
        <f t="shared" si="19"/>
        <v>92.300000000000011</v>
      </c>
      <c r="AE49" s="224"/>
    </row>
    <row r="50" spans="1:31" ht="21" customHeight="1">
      <c r="A50" s="147" t="s">
        <v>253</v>
      </c>
      <c r="B50" s="147" t="s">
        <v>254</v>
      </c>
      <c r="C50" s="19" t="s">
        <v>266</v>
      </c>
      <c r="D50" s="130">
        <v>1065</v>
      </c>
      <c r="E50" s="140" t="s">
        <v>302</v>
      </c>
      <c r="F50" s="13">
        <v>280</v>
      </c>
      <c r="G50" s="10">
        <f t="shared" si="2"/>
        <v>3.8035714285714284</v>
      </c>
      <c r="H50" s="176">
        <f t="shared" si="3"/>
        <v>4</v>
      </c>
      <c r="I50" s="60">
        <v>6.9900000000000004E-2</v>
      </c>
      <c r="J50" s="60">
        <f t="shared" si="17"/>
        <v>78.288000000000011</v>
      </c>
      <c r="K50" s="139" t="s">
        <v>338</v>
      </c>
      <c r="L50" s="178">
        <v>365</v>
      </c>
      <c r="M50" s="179">
        <f t="shared" si="5"/>
        <v>2.9178082191780823</v>
      </c>
      <c r="N50" s="143">
        <f t="shared" si="6"/>
        <v>3</v>
      </c>
      <c r="O50" s="133">
        <f t="shared" si="7"/>
        <v>6.0273972602739728E-2</v>
      </c>
      <c r="P50" s="138">
        <v>22</v>
      </c>
      <c r="Q50" s="61">
        <f t="shared" si="18"/>
        <v>66</v>
      </c>
      <c r="R50" s="218"/>
      <c r="S50" s="189">
        <v>470</v>
      </c>
      <c r="T50" s="190">
        <f t="shared" si="11"/>
        <v>2.2659574468085109</v>
      </c>
      <c r="U50" s="190">
        <f>ROUNDUP(T50,0)</f>
        <v>3</v>
      </c>
      <c r="V50" s="190">
        <f t="shared" si="16"/>
        <v>6.740425531914894E-2</v>
      </c>
      <c r="W50" s="191">
        <v>31.68</v>
      </c>
      <c r="X50" s="192">
        <f>W50*U50</f>
        <v>95.039999999999992</v>
      </c>
      <c r="Y50" s="140" t="s">
        <v>363</v>
      </c>
      <c r="Z50" s="13">
        <v>355</v>
      </c>
      <c r="AA50" s="133">
        <f t="shared" si="0"/>
        <v>3</v>
      </c>
      <c r="AB50" s="133">
        <f t="shared" si="1"/>
        <v>3</v>
      </c>
      <c r="AC50" s="134">
        <v>5.1999999999999998E-2</v>
      </c>
      <c r="AD50" s="135">
        <f t="shared" si="19"/>
        <v>55.38</v>
      </c>
      <c r="AE50" s="224"/>
    </row>
    <row r="51" spans="1:31" ht="21" customHeight="1">
      <c r="A51" s="147" t="s">
        <v>253</v>
      </c>
      <c r="B51" s="147" t="s">
        <v>254</v>
      </c>
      <c r="C51" s="19" t="s">
        <v>272</v>
      </c>
      <c r="D51" s="130">
        <v>900</v>
      </c>
      <c r="E51" s="140" t="s">
        <v>307</v>
      </c>
      <c r="F51" s="13">
        <v>280</v>
      </c>
      <c r="G51" s="10">
        <f t="shared" si="2"/>
        <v>3.2142857142857144</v>
      </c>
      <c r="H51" s="10">
        <f t="shared" si="3"/>
        <v>4</v>
      </c>
      <c r="I51" s="60">
        <v>6.9900000000000004E-2</v>
      </c>
      <c r="J51" s="60">
        <f t="shared" si="17"/>
        <v>78.288000000000011</v>
      </c>
      <c r="K51" s="139" t="s">
        <v>342</v>
      </c>
      <c r="L51" s="178">
        <v>365</v>
      </c>
      <c r="M51" s="179">
        <f t="shared" si="5"/>
        <v>2.4657534246575343</v>
      </c>
      <c r="N51" s="143">
        <f t="shared" si="6"/>
        <v>3</v>
      </c>
      <c r="O51" s="133">
        <f t="shared" si="7"/>
        <v>6.0273972602739728E-2</v>
      </c>
      <c r="P51" s="138">
        <v>22</v>
      </c>
      <c r="Q51" s="61">
        <f t="shared" si="18"/>
        <v>66</v>
      </c>
      <c r="R51" s="218"/>
      <c r="S51" s="189">
        <v>470</v>
      </c>
      <c r="T51" s="190">
        <f t="shared" si="11"/>
        <v>1.9148936170212767</v>
      </c>
      <c r="U51" s="190">
        <v>6</v>
      </c>
      <c r="V51" s="190">
        <f t="shared" si="16"/>
        <v>6.740425531914894E-2</v>
      </c>
      <c r="W51" s="191">
        <v>31.68</v>
      </c>
      <c r="X51" s="192">
        <f>W51*U51</f>
        <v>190.07999999999998</v>
      </c>
      <c r="Y51" s="140" t="s">
        <v>363</v>
      </c>
      <c r="Z51" s="13">
        <v>355</v>
      </c>
      <c r="AA51" s="133">
        <f t="shared" si="0"/>
        <v>2.535211267605634</v>
      </c>
      <c r="AB51" s="133">
        <f t="shared" si="1"/>
        <v>3</v>
      </c>
      <c r="AC51" s="134">
        <v>5.1999999999999998E-2</v>
      </c>
      <c r="AD51" s="135">
        <f t="shared" si="19"/>
        <v>55.38</v>
      </c>
      <c r="AE51" s="224"/>
    </row>
    <row r="52" spans="1:31" ht="21" customHeight="1" thickBot="1">
      <c r="A52" s="147" t="s">
        <v>253</v>
      </c>
      <c r="B52" s="147" t="s">
        <v>273</v>
      </c>
      <c r="C52" s="19" t="s">
        <v>274</v>
      </c>
      <c r="D52" s="130">
        <v>416</v>
      </c>
      <c r="E52" s="140" t="s">
        <v>308</v>
      </c>
      <c r="F52" s="13">
        <v>280</v>
      </c>
      <c r="G52" s="10">
        <f t="shared" si="2"/>
        <v>1.4857142857142858</v>
      </c>
      <c r="H52" s="10">
        <f t="shared" si="3"/>
        <v>2</v>
      </c>
      <c r="I52" s="60">
        <v>6.9900000000000004E-2</v>
      </c>
      <c r="J52" s="60">
        <f t="shared" si="17"/>
        <v>39.144000000000005</v>
      </c>
      <c r="K52" s="180" t="s">
        <v>343</v>
      </c>
      <c r="L52" s="181">
        <v>365</v>
      </c>
      <c r="M52" s="182">
        <f t="shared" si="5"/>
        <v>1.1397260273972603</v>
      </c>
      <c r="N52" s="183">
        <f t="shared" si="6"/>
        <v>2</v>
      </c>
      <c r="O52" s="133">
        <f t="shared" si="7"/>
        <v>6.0273972602739728E-2</v>
      </c>
      <c r="P52" s="184">
        <v>22</v>
      </c>
      <c r="Q52" s="185">
        <f t="shared" si="18"/>
        <v>44</v>
      </c>
      <c r="R52" s="41"/>
      <c r="S52" s="189"/>
      <c r="T52" s="190"/>
      <c r="U52" s="190"/>
      <c r="V52" s="190"/>
      <c r="W52" s="191"/>
      <c r="X52" s="192"/>
      <c r="Y52" s="140" t="s">
        <v>361</v>
      </c>
      <c r="Z52" s="13">
        <v>255</v>
      </c>
      <c r="AA52" s="133">
        <f t="shared" si="0"/>
        <v>1.6313725490196078</v>
      </c>
      <c r="AB52" s="133">
        <f t="shared" si="1"/>
        <v>2</v>
      </c>
      <c r="AC52" s="134">
        <v>6.2E-2</v>
      </c>
      <c r="AD52" s="135">
        <f t="shared" si="19"/>
        <v>31.62</v>
      </c>
      <c r="AE52" s="224"/>
    </row>
    <row r="53" spans="1:31" s="17" customFormat="1" ht="21" customHeight="1">
      <c r="A53" s="193"/>
      <c r="B53" s="193"/>
      <c r="C53" s="15"/>
      <c r="D53" s="194"/>
      <c r="E53" s="215"/>
      <c r="F53" s="195"/>
      <c r="G53" s="196"/>
      <c r="H53" s="196"/>
      <c r="I53" s="41"/>
      <c r="J53" s="41">
        <f>SUM(J7:J52)</f>
        <v>2932.8889000000017</v>
      </c>
      <c r="K53" s="197"/>
      <c r="L53" s="198"/>
      <c r="M53" s="199"/>
      <c r="N53" s="200"/>
      <c r="O53" s="207"/>
      <c r="P53" s="201"/>
      <c r="Q53" s="41">
        <f>SUM(Q7:Q52)</f>
        <v>2089.54</v>
      </c>
      <c r="R53" s="41"/>
      <c r="S53" s="202"/>
      <c r="T53" s="203"/>
      <c r="U53" s="203"/>
      <c r="V53" s="203"/>
      <c r="W53" s="204"/>
      <c r="X53" s="205">
        <f>SUM(X7:X52)</f>
        <v>2348.04</v>
      </c>
      <c r="Y53" s="206"/>
      <c r="Z53" s="195"/>
      <c r="AA53" s="207"/>
      <c r="AB53" s="207"/>
      <c r="AC53" s="208"/>
      <c r="AD53" s="209">
        <f>SUM(AD7:AD52)</f>
        <v>2012.9139999999998</v>
      </c>
    </row>
    <row r="54" spans="1:31" s="17" customFormat="1" ht="21" customHeight="1">
      <c r="A54" s="193"/>
      <c r="B54" s="193"/>
      <c r="C54" s="15"/>
      <c r="D54" s="194"/>
      <c r="E54" s="215"/>
      <c r="F54" s="195"/>
      <c r="G54" s="196"/>
      <c r="H54" s="196"/>
      <c r="I54" s="41"/>
      <c r="J54" s="41"/>
      <c r="K54" s="197"/>
      <c r="L54" s="198"/>
      <c r="M54" s="199"/>
      <c r="N54" s="200"/>
      <c r="O54" s="207"/>
      <c r="P54" s="201"/>
      <c r="Q54" s="41"/>
      <c r="R54" s="41"/>
      <c r="S54" s="202"/>
      <c r="T54" s="203"/>
      <c r="U54" s="203"/>
      <c r="V54" s="203"/>
      <c r="W54" s="204"/>
      <c r="X54" s="205">
        <f>SUBTOTAL(9,X22:X52)</f>
        <v>2036.95</v>
      </c>
      <c r="Y54" s="206"/>
      <c r="Z54" s="195"/>
      <c r="AA54" s="207"/>
      <c r="AB54" s="207"/>
      <c r="AC54" s="208"/>
      <c r="AD54" s="209">
        <f>SUBTOTAL(9,AD23:AD52)</f>
        <v>1331.41</v>
      </c>
    </row>
    <row r="55" spans="1:31">
      <c r="E55" s="216"/>
      <c r="N55" s="210" t="s">
        <v>365</v>
      </c>
      <c r="O55" s="10"/>
      <c r="P55" s="211" t="s">
        <v>366</v>
      </c>
      <c r="Q55" s="60" t="s">
        <v>367</v>
      </c>
      <c r="R55" s="60"/>
      <c r="S55" s="19" t="s">
        <v>368</v>
      </c>
    </row>
    <row r="56" spans="1:31">
      <c r="N56" s="210"/>
      <c r="O56" s="10"/>
      <c r="P56" s="211"/>
      <c r="Q56" s="211"/>
      <c r="R56" s="211"/>
      <c r="S56" s="6"/>
      <c r="X56" s="145">
        <f>SUBTOTAL(9,X7:X52)</f>
        <v>2348.04</v>
      </c>
      <c r="AD56" s="17">
        <f>SUBTOTAL(9,AD17:AD52)</f>
        <v>1710.8399999999997</v>
      </c>
    </row>
    <row r="57" spans="1:31">
      <c r="N57" s="210"/>
      <c r="O57" s="10"/>
      <c r="P57" s="211"/>
      <c r="Q57" s="211"/>
      <c r="R57" s="211"/>
      <c r="S57" s="6"/>
    </row>
    <row r="58" spans="1:31">
      <c r="N58" s="210"/>
      <c r="O58" s="10"/>
      <c r="P58" s="211"/>
      <c r="Q58" s="211"/>
      <c r="R58" s="211"/>
      <c r="S58" s="6"/>
    </row>
    <row r="59" spans="1:31">
      <c r="N59" s="210"/>
      <c r="O59" s="10"/>
      <c r="P59" s="211"/>
      <c r="Q59" s="211"/>
      <c r="R59" s="211"/>
      <c r="S59" s="6"/>
    </row>
    <row r="60" spans="1:31">
      <c r="N60" s="210"/>
      <c r="O60" s="10"/>
      <c r="P60" s="211"/>
      <c r="Q60" s="211"/>
      <c r="R60" s="211"/>
      <c r="S60" s="6"/>
    </row>
    <row r="61" spans="1:31">
      <c r="N61" s="210"/>
      <c r="O61" s="10"/>
      <c r="P61" s="211"/>
      <c r="Q61" s="211"/>
      <c r="R61" s="211"/>
      <c r="S61" s="6"/>
    </row>
    <row r="62" spans="1:31">
      <c r="N62" s="210"/>
      <c r="O62" s="10"/>
      <c r="P62" s="211"/>
      <c r="Q62" s="211"/>
      <c r="R62" s="211"/>
      <c r="S62" s="6"/>
    </row>
    <row r="63" spans="1:31">
      <c r="N63" s="210"/>
      <c r="O63" s="10"/>
      <c r="P63" s="211"/>
      <c r="Q63" s="211"/>
      <c r="R63" s="211"/>
      <c r="S63" s="6"/>
    </row>
    <row r="64" spans="1:31">
      <c r="N64" s="210"/>
      <c r="O64" s="10"/>
      <c r="P64" s="211"/>
      <c r="Q64" s="211"/>
      <c r="R64" s="211"/>
      <c r="S64" s="6"/>
    </row>
    <row r="65" spans="14:19">
      <c r="N65" s="212"/>
      <c r="O65" s="225"/>
      <c r="P65" s="60"/>
      <c r="Q65" s="211"/>
      <c r="R65" s="211"/>
      <c r="S65" s="6"/>
    </row>
    <row r="66" spans="14:19">
      <c r="N66" s="210"/>
      <c r="O66" s="10"/>
      <c r="P66" s="211"/>
      <c r="Q66" s="211"/>
      <c r="R66" s="211"/>
      <c r="S66" s="6"/>
    </row>
    <row r="67" spans="14:19">
      <c r="N67" s="210">
        <v>38.6</v>
      </c>
      <c r="O67" s="10"/>
      <c r="P67" s="211">
        <v>260</v>
      </c>
      <c r="Q67" s="211">
        <f>N67/P67</f>
        <v>0.14846153846153848</v>
      </c>
      <c r="R67" s="211"/>
      <c r="S67" s="211">
        <f>Q67/1.1</f>
        <v>0.13496503496503498</v>
      </c>
    </row>
    <row r="68" spans="14:19">
      <c r="N68" s="210">
        <v>12.44</v>
      </c>
      <c r="O68" s="10"/>
      <c r="P68" s="211">
        <v>260</v>
      </c>
      <c r="Q68" s="211">
        <f t="shared" ref="Q68:Q101" si="20">N68/P68/4</f>
        <v>1.1961538461538461E-2</v>
      </c>
      <c r="R68" s="211"/>
      <c r="S68" s="211">
        <f t="shared" ref="S68:S115" si="21">Q68/1.1</f>
        <v>1.0874125874125872E-2</v>
      </c>
    </row>
    <row r="69" spans="14:19">
      <c r="N69" s="210">
        <v>60.72</v>
      </c>
      <c r="O69" s="10"/>
      <c r="P69" s="211">
        <v>260</v>
      </c>
      <c r="Q69" s="211">
        <f t="shared" si="20"/>
        <v>5.8384615384615382E-2</v>
      </c>
      <c r="R69" s="211"/>
      <c r="S69" s="211">
        <f t="shared" si="21"/>
        <v>5.307692307692307E-2</v>
      </c>
    </row>
    <row r="70" spans="14:19">
      <c r="N70" s="210">
        <v>121.44</v>
      </c>
      <c r="O70" s="10"/>
      <c r="P70" s="211">
        <v>260</v>
      </c>
      <c r="Q70" s="211">
        <f t="shared" si="20"/>
        <v>0.11676923076923076</v>
      </c>
      <c r="R70" s="211"/>
      <c r="S70" s="211">
        <f t="shared" si="21"/>
        <v>0.10615384615384614</v>
      </c>
    </row>
    <row r="71" spans="14:19">
      <c r="N71" s="210">
        <v>139.38999999999999</v>
      </c>
      <c r="O71" s="10"/>
      <c r="P71" s="211">
        <v>470</v>
      </c>
      <c r="Q71" s="211">
        <f t="shared" si="20"/>
        <v>7.4143617021276587E-2</v>
      </c>
      <c r="R71" s="211"/>
      <c r="S71" s="211">
        <f t="shared" si="21"/>
        <v>6.7403288201160524E-2</v>
      </c>
    </row>
    <row r="72" spans="14:19">
      <c r="N72" s="210">
        <v>139.38999999999999</v>
      </c>
      <c r="O72" s="10"/>
      <c r="P72" s="211">
        <v>470</v>
      </c>
      <c r="Q72" s="211">
        <f t="shared" si="20"/>
        <v>7.4143617021276587E-2</v>
      </c>
      <c r="R72" s="211"/>
      <c r="S72" s="211">
        <f t="shared" si="21"/>
        <v>6.7403288201160524E-2</v>
      </c>
    </row>
    <row r="73" spans="14:19">
      <c r="N73" s="210">
        <v>34.85</v>
      </c>
      <c r="O73" s="10"/>
      <c r="P73" s="211">
        <v>470</v>
      </c>
      <c r="Q73" s="211">
        <f t="shared" si="20"/>
        <v>1.8537234042553193E-2</v>
      </c>
      <c r="R73" s="211"/>
      <c r="S73" s="211">
        <f t="shared" si="21"/>
        <v>1.6852030947775629E-2</v>
      </c>
    </row>
    <row r="74" spans="14:19">
      <c r="N74" s="210">
        <v>69.69</v>
      </c>
      <c r="O74" s="10"/>
      <c r="P74" s="211">
        <v>470</v>
      </c>
      <c r="Q74" s="211">
        <f t="shared" si="20"/>
        <v>3.7069148936170214E-2</v>
      </c>
      <c r="R74" s="211"/>
      <c r="S74" s="211">
        <f t="shared" si="21"/>
        <v>3.369922630560928E-2</v>
      </c>
    </row>
    <row r="75" spans="14:19">
      <c r="N75" s="210">
        <v>34.85</v>
      </c>
      <c r="O75" s="10"/>
      <c r="P75" s="211">
        <v>470</v>
      </c>
      <c r="Q75" s="211">
        <f t="shared" si="20"/>
        <v>1.8537234042553193E-2</v>
      </c>
      <c r="R75" s="211"/>
      <c r="S75" s="211">
        <f t="shared" si="21"/>
        <v>1.6852030947775629E-2</v>
      </c>
    </row>
    <row r="76" spans="14:19">
      <c r="N76" s="210">
        <v>174.25</v>
      </c>
      <c r="O76" s="10"/>
      <c r="P76" s="211">
        <v>470</v>
      </c>
      <c r="Q76" s="211">
        <f t="shared" si="20"/>
        <v>9.2686170212765956E-2</v>
      </c>
      <c r="R76" s="211"/>
      <c r="S76" s="211">
        <f t="shared" si="21"/>
        <v>8.4260154738878129E-2</v>
      </c>
    </row>
    <row r="77" spans="14:19">
      <c r="N77" s="210">
        <v>139.38999999999999</v>
      </c>
      <c r="O77" s="10"/>
      <c r="P77" s="211">
        <v>470</v>
      </c>
      <c r="Q77" s="211">
        <f t="shared" si="20"/>
        <v>7.4143617021276587E-2</v>
      </c>
      <c r="R77" s="211"/>
      <c r="S77" s="211">
        <f t="shared" si="21"/>
        <v>6.7403288201160524E-2</v>
      </c>
    </row>
    <row r="78" spans="14:19">
      <c r="N78" s="210">
        <v>69.69</v>
      </c>
      <c r="O78" s="10"/>
      <c r="P78" s="211">
        <v>470</v>
      </c>
      <c r="Q78" s="211">
        <f t="shared" si="20"/>
        <v>3.7069148936170214E-2</v>
      </c>
      <c r="R78" s="211"/>
      <c r="S78" s="211">
        <f t="shared" si="21"/>
        <v>3.369922630560928E-2</v>
      </c>
    </row>
    <row r="79" spans="14:19">
      <c r="N79" s="210">
        <v>34.85</v>
      </c>
      <c r="O79" s="10"/>
      <c r="P79" s="211">
        <v>470</v>
      </c>
      <c r="Q79" s="211">
        <f t="shared" si="20"/>
        <v>1.8537234042553193E-2</v>
      </c>
      <c r="R79" s="211"/>
      <c r="S79" s="211">
        <f t="shared" si="21"/>
        <v>1.6852030947775629E-2</v>
      </c>
    </row>
    <row r="80" spans="14:19">
      <c r="N80" s="210">
        <v>174.24</v>
      </c>
      <c r="O80" s="10"/>
      <c r="P80" s="211">
        <v>470</v>
      </c>
      <c r="Q80" s="211">
        <f t="shared" si="20"/>
        <v>9.2680851063829797E-2</v>
      </c>
      <c r="R80" s="211"/>
      <c r="S80" s="211">
        <f t="shared" si="21"/>
        <v>8.4255319148936178E-2</v>
      </c>
    </row>
    <row r="81" spans="14:19">
      <c r="N81" s="210"/>
      <c r="O81" s="10"/>
      <c r="P81" s="211">
        <v>470</v>
      </c>
      <c r="Q81" s="211">
        <f t="shared" si="20"/>
        <v>0</v>
      </c>
      <c r="R81" s="211"/>
      <c r="S81" s="211">
        <f t="shared" si="21"/>
        <v>0</v>
      </c>
    </row>
    <row r="82" spans="14:19">
      <c r="N82" s="210">
        <v>104.55</v>
      </c>
      <c r="O82" s="10"/>
      <c r="P82" s="211">
        <v>470</v>
      </c>
      <c r="Q82" s="211">
        <f t="shared" si="20"/>
        <v>5.5611702127659576E-2</v>
      </c>
      <c r="R82" s="211"/>
      <c r="S82" s="211">
        <f t="shared" si="21"/>
        <v>5.0556092843326884E-2</v>
      </c>
    </row>
    <row r="83" spans="14:19">
      <c r="N83" s="210">
        <v>209.08</v>
      </c>
      <c r="O83" s="10"/>
      <c r="P83" s="211">
        <v>470</v>
      </c>
      <c r="Q83" s="211">
        <f t="shared" si="20"/>
        <v>0.11121276595744682</v>
      </c>
      <c r="R83" s="211"/>
      <c r="S83" s="211">
        <f t="shared" si="21"/>
        <v>0.10110251450676982</v>
      </c>
    </row>
    <row r="84" spans="14:19">
      <c r="N84" s="210">
        <v>104.55</v>
      </c>
      <c r="O84" s="10"/>
      <c r="P84" s="211">
        <v>470</v>
      </c>
      <c r="Q84" s="211">
        <f t="shared" si="20"/>
        <v>5.5611702127659576E-2</v>
      </c>
      <c r="R84" s="211"/>
      <c r="S84" s="211">
        <f t="shared" si="21"/>
        <v>5.0556092843326884E-2</v>
      </c>
    </row>
    <row r="85" spans="14:19">
      <c r="N85" s="210">
        <v>34.85</v>
      </c>
      <c r="O85" s="10"/>
      <c r="P85" s="211">
        <v>470</v>
      </c>
      <c r="Q85" s="211">
        <f t="shared" si="20"/>
        <v>1.8537234042553193E-2</v>
      </c>
      <c r="R85" s="211"/>
      <c r="S85" s="211">
        <f t="shared" si="21"/>
        <v>1.6852030947775629E-2</v>
      </c>
    </row>
    <row r="86" spans="14:19">
      <c r="N86" s="210">
        <v>34.85</v>
      </c>
      <c r="O86" s="10"/>
      <c r="P86" s="211">
        <v>470</v>
      </c>
      <c r="Q86" s="211">
        <f t="shared" si="20"/>
        <v>1.8537234042553193E-2</v>
      </c>
      <c r="R86" s="211"/>
      <c r="S86" s="211">
        <f t="shared" si="21"/>
        <v>1.6852030947775629E-2</v>
      </c>
    </row>
    <row r="87" spans="14:19">
      <c r="N87" s="210">
        <v>34.85</v>
      </c>
      <c r="O87" s="10"/>
      <c r="P87" s="211">
        <v>470</v>
      </c>
      <c r="Q87" s="211">
        <f t="shared" si="20"/>
        <v>1.8537234042553193E-2</v>
      </c>
      <c r="R87" s="211"/>
      <c r="S87" s="211">
        <f t="shared" si="21"/>
        <v>1.6852030947775629E-2</v>
      </c>
    </row>
    <row r="88" spans="14:19">
      <c r="N88" s="210">
        <v>50.55</v>
      </c>
      <c r="O88" s="10"/>
      <c r="P88" s="211">
        <v>470</v>
      </c>
      <c r="Q88" s="211">
        <f t="shared" si="20"/>
        <v>2.6888297872340424E-2</v>
      </c>
      <c r="R88" s="211"/>
      <c r="S88" s="211">
        <f t="shared" si="21"/>
        <v>2.4443907156673109E-2</v>
      </c>
    </row>
    <row r="89" spans="14:19">
      <c r="N89" s="210">
        <v>34.85</v>
      </c>
      <c r="O89" s="10"/>
      <c r="P89" s="211">
        <v>470</v>
      </c>
      <c r="Q89" s="211">
        <f t="shared" si="20"/>
        <v>1.8537234042553193E-2</v>
      </c>
      <c r="R89" s="211"/>
      <c r="S89" s="211">
        <f t="shared" si="21"/>
        <v>1.6852030947775629E-2</v>
      </c>
    </row>
    <row r="90" spans="14:19">
      <c r="N90" s="210"/>
      <c r="O90" s="10"/>
      <c r="P90" s="211">
        <v>470</v>
      </c>
      <c r="Q90" s="211">
        <f t="shared" si="20"/>
        <v>0</v>
      </c>
      <c r="R90" s="211"/>
      <c r="S90" s="211">
        <f t="shared" si="21"/>
        <v>0</v>
      </c>
    </row>
    <row r="91" spans="14:19">
      <c r="N91" s="210"/>
      <c r="O91" s="10"/>
      <c r="P91" s="211"/>
      <c r="Q91" s="211" t="e">
        <f t="shared" si="20"/>
        <v>#DIV/0!</v>
      </c>
      <c r="R91" s="211"/>
      <c r="S91" s="211" t="e">
        <f t="shared" si="21"/>
        <v>#DIV/0!</v>
      </c>
    </row>
    <row r="92" spans="14:19">
      <c r="N92" s="210">
        <v>26.83</v>
      </c>
      <c r="O92" s="10"/>
      <c r="P92" s="211">
        <v>264</v>
      </c>
      <c r="Q92" s="211">
        <f t="shared" si="20"/>
        <v>2.5407196969696969E-2</v>
      </c>
      <c r="R92" s="211"/>
      <c r="S92" s="211">
        <f t="shared" si="21"/>
        <v>2.3097451790633605E-2</v>
      </c>
    </row>
    <row r="93" spans="14:19">
      <c r="N93" s="210">
        <v>34.85</v>
      </c>
      <c r="O93" s="10"/>
      <c r="P93" s="211">
        <v>470</v>
      </c>
      <c r="Q93" s="211">
        <f t="shared" si="20"/>
        <v>1.8537234042553193E-2</v>
      </c>
      <c r="R93" s="211"/>
      <c r="S93" s="211">
        <f t="shared" si="21"/>
        <v>1.6852030947775629E-2</v>
      </c>
    </row>
    <row r="94" spans="14:19">
      <c r="N94" s="210">
        <v>69.69</v>
      </c>
      <c r="O94" s="10"/>
      <c r="P94" s="211">
        <v>470</v>
      </c>
      <c r="Q94" s="211">
        <f t="shared" si="20"/>
        <v>3.7069148936170214E-2</v>
      </c>
      <c r="R94" s="211"/>
      <c r="S94" s="211">
        <f t="shared" si="21"/>
        <v>3.369922630560928E-2</v>
      </c>
    </row>
    <row r="95" spans="14:19">
      <c r="N95" s="210">
        <v>26.83</v>
      </c>
      <c r="O95" s="10"/>
      <c r="P95" s="211">
        <v>264</v>
      </c>
      <c r="Q95" s="211">
        <f t="shared" si="20"/>
        <v>2.5407196969696969E-2</v>
      </c>
      <c r="R95" s="211"/>
      <c r="S95" s="211">
        <f t="shared" si="21"/>
        <v>2.3097451790633605E-2</v>
      </c>
    </row>
    <row r="96" spans="14:19">
      <c r="N96" s="210">
        <v>26.83</v>
      </c>
      <c r="O96" s="10"/>
      <c r="P96" s="211">
        <v>264</v>
      </c>
      <c r="Q96" s="211">
        <f t="shared" si="20"/>
        <v>2.5407196969696969E-2</v>
      </c>
      <c r="R96" s="211"/>
      <c r="S96" s="211">
        <f t="shared" si="21"/>
        <v>2.3097451790633605E-2</v>
      </c>
    </row>
    <row r="97" spans="14:19">
      <c r="N97" s="210">
        <v>24.98</v>
      </c>
      <c r="O97" s="10"/>
      <c r="P97" s="211">
        <v>264</v>
      </c>
      <c r="Q97" s="211">
        <f t="shared" si="20"/>
        <v>2.365530303030303E-2</v>
      </c>
      <c r="R97" s="211"/>
      <c r="S97" s="211">
        <f t="shared" si="21"/>
        <v>2.1504820936639118E-2</v>
      </c>
    </row>
    <row r="98" spans="14:19">
      <c r="N98" s="210">
        <v>69.69</v>
      </c>
      <c r="O98" s="10"/>
      <c r="P98" s="211">
        <v>470</v>
      </c>
      <c r="Q98" s="211">
        <f t="shared" si="20"/>
        <v>3.7069148936170214E-2</v>
      </c>
      <c r="R98" s="211"/>
      <c r="S98" s="211">
        <f t="shared" si="21"/>
        <v>3.369922630560928E-2</v>
      </c>
    </row>
    <row r="99" spans="14:19">
      <c r="N99" s="210">
        <v>24.98</v>
      </c>
      <c r="O99" s="10"/>
      <c r="P99" s="211">
        <v>264</v>
      </c>
      <c r="Q99" s="211">
        <f t="shared" si="20"/>
        <v>2.365530303030303E-2</v>
      </c>
      <c r="R99" s="211"/>
      <c r="S99" s="211">
        <f t="shared" si="21"/>
        <v>2.1504820936639118E-2</v>
      </c>
    </row>
    <row r="100" spans="14:19">
      <c r="N100" s="210">
        <v>30.28</v>
      </c>
      <c r="O100" s="10"/>
      <c r="P100" s="211">
        <v>264</v>
      </c>
      <c r="Q100" s="211">
        <f t="shared" si="20"/>
        <v>2.8674242424242425E-2</v>
      </c>
      <c r="R100" s="211"/>
      <c r="S100" s="211">
        <f t="shared" si="21"/>
        <v>2.6067493112947655E-2</v>
      </c>
    </row>
    <row r="101" spans="14:19">
      <c r="N101" s="210">
        <v>24.98</v>
      </c>
      <c r="O101" s="10"/>
      <c r="P101" s="211">
        <v>264</v>
      </c>
      <c r="Q101" s="211">
        <f t="shared" si="20"/>
        <v>2.365530303030303E-2</v>
      </c>
      <c r="R101" s="211"/>
      <c r="S101" s="211">
        <f t="shared" si="21"/>
        <v>2.1504820936639118E-2</v>
      </c>
    </row>
    <row r="102" spans="14:19">
      <c r="N102" s="210"/>
      <c r="O102" s="10"/>
      <c r="P102" s="211"/>
      <c r="Q102" s="211" t="e">
        <f t="shared" ref="Q102:Q115" si="22">N102/P102</f>
        <v>#DIV/0!</v>
      </c>
      <c r="R102" s="211"/>
      <c r="S102" s="211" t="e">
        <f t="shared" si="21"/>
        <v>#DIV/0!</v>
      </c>
    </row>
    <row r="103" spans="14:19">
      <c r="N103" s="210"/>
      <c r="O103" s="10"/>
      <c r="P103" s="211"/>
      <c r="Q103" s="211" t="e">
        <f t="shared" si="22"/>
        <v>#DIV/0!</v>
      </c>
      <c r="R103" s="211"/>
      <c r="S103" s="211" t="e">
        <f t="shared" si="21"/>
        <v>#DIV/0!</v>
      </c>
    </row>
    <row r="104" spans="14:19">
      <c r="N104" s="210"/>
      <c r="O104" s="10"/>
      <c r="P104" s="211"/>
      <c r="Q104" s="211" t="e">
        <f t="shared" si="22"/>
        <v>#DIV/0!</v>
      </c>
      <c r="R104" s="211"/>
      <c r="S104" s="211" t="e">
        <f t="shared" si="21"/>
        <v>#DIV/0!</v>
      </c>
    </row>
    <row r="105" spans="14:19">
      <c r="N105" s="210"/>
      <c r="O105" s="10"/>
      <c r="P105" s="211"/>
      <c r="Q105" s="211" t="e">
        <f t="shared" si="22"/>
        <v>#DIV/0!</v>
      </c>
      <c r="R105" s="211"/>
      <c r="S105" s="211" t="e">
        <f t="shared" si="21"/>
        <v>#DIV/0!</v>
      </c>
    </row>
    <row r="106" spans="14:19">
      <c r="N106" s="210"/>
      <c r="O106" s="10"/>
      <c r="P106" s="211"/>
      <c r="Q106" s="211" t="e">
        <f t="shared" si="22"/>
        <v>#DIV/0!</v>
      </c>
      <c r="R106" s="211"/>
      <c r="S106" s="211" t="e">
        <f t="shared" si="21"/>
        <v>#DIV/0!</v>
      </c>
    </row>
    <row r="107" spans="14:19">
      <c r="N107" s="210"/>
      <c r="O107" s="10"/>
      <c r="P107" s="211"/>
      <c r="Q107" s="211" t="e">
        <f t="shared" si="22"/>
        <v>#DIV/0!</v>
      </c>
      <c r="R107" s="211"/>
      <c r="S107" s="211" t="e">
        <f t="shared" si="21"/>
        <v>#DIV/0!</v>
      </c>
    </row>
    <row r="108" spans="14:19">
      <c r="N108" s="210"/>
      <c r="O108" s="10"/>
      <c r="P108" s="211"/>
      <c r="Q108" s="211" t="e">
        <f t="shared" si="22"/>
        <v>#DIV/0!</v>
      </c>
      <c r="R108" s="211"/>
      <c r="S108" s="211" t="e">
        <f t="shared" si="21"/>
        <v>#DIV/0!</v>
      </c>
    </row>
    <row r="109" spans="14:19">
      <c r="N109" s="210"/>
      <c r="O109" s="10"/>
      <c r="P109" s="211"/>
      <c r="Q109" s="211" t="e">
        <f t="shared" si="22"/>
        <v>#DIV/0!</v>
      </c>
      <c r="R109" s="211"/>
      <c r="S109" s="211" t="e">
        <f t="shared" si="21"/>
        <v>#DIV/0!</v>
      </c>
    </row>
    <row r="110" spans="14:19">
      <c r="N110" s="210"/>
      <c r="O110" s="10"/>
      <c r="P110" s="211"/>
      <c r="Q110" s="211" t="e">
        <f t="shared" si="22"/>
        <v>#DIV/0!</v>
      </c>
      <c r="R110" s="211"/>
      <c r="S110" s="211" t="e">
        <f t="shared" si="21"/>
        <v>#DIV/0!</v>
      </c>
    </row>
    <row r="111" spans="14:19">
      <c r="N111" s="210"/>
      <c r="O111" s="10"/>
      <c r="P111" s="211"/>
      <c r="Q111" s="211" t="e">
        <f t="shared" si="22"/>
        <v>#DIV/0!</v>
      </c>
      <c r="R111" s="211"/>
      <c r="S111" s="211" t="e">
        <f t="shared" si="21"/>
        <v>#DIV/0!</v>
      </c>
    </row>
    <row r="112" spans="14:19">
      <c r="N112" s="210"/>
      <c r="O112" s="10"/>
      <c r="P112" s="211"/>
      <c r="Q112" s="211" t="e">
        <f t="shared" si="22"/>
        <v>#DIV/0!</v>
      </c>
      <c r="R112" s="211"/>
      <c r="S112" s="211" t="e">
        <f t="shared" si="21"/>
        <v>#DIV/0!</v>
      </c>
    </row>
    <row r="113" spans="14:19">
      <c r="N113" s="210"/>
      <c r="O113" s="10"/>
      <c r="P113" s="211"/>
      <c r="Q113" s="211" t="e">
        <f t="shared" si="22"/>
        <v>#DIV/0!</v>
      </c>
      <c r="R113" s="211"/>
      <c r="S113" s="211" t="e">
        <f t="shared" si="21"/>
        <v>#DIV/0!</v>
      </c>
    </row>
    <row r="114" spans="14:19">
      <c r="N114" s="210"/>
      <c r="O114" s="10"/>
      <c r="P114" s="211"/>
      <c r="Q114" s="211" t="e">
        <f t="shared" si="22"/>
        <v>#DIV/0!</v>
      </c>
      <c r="R114" s="211"/>
      <c r="S114" s="211" t="e">
        <f t="shared" si="21"/>
        <v>#DIV/0!</v>
      </c>
    </row>
    <row r="115" spans="14:19">
      <c r="N115" s="210"/>
      <c r="O115" s="10"/>
      <c r="P115" s="211"/>
      <c r="Q115" s="211" t="e">
        <f t="shared" si="22"/>
        <v>#DIV/0!</v>
      </c>
      <c r="R115" s="211"/>
      <c r="S115" s="211" t="e">
        <f t="shared" si="21"/>
        <v>#DIV/0!</v>
      </c>
    </row>
  </sheetData>
  <autoFilter ref="A6:AD55">
    <sortState ref="A7:AH52">
      <sortCondition ref="A6:A52"/>
    </sortState>
  </autoFilter>
  <mergeCells count="5">
    <mergeCell ref="Y5:AD5"/>
    <mergeCell ref="E5:J5"/>
    <mergeCell ref="A5:D5"/>
    <mergeCell ref="K5:Q5"/>
    <mergeCell ref="S5:X5"/>
  </mergeCells>
  <pageMargins left="0.70866141732283472" right="0.70866141732283472" top="0.74803149606299213" bottom="0.74803149606299213" header="0.31496062992125984" footer="0.31496062992125984"/>
  <pageSetup paperSize="9" scale="2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5" sqref="D35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AL100"/>
  <sheetViews>
    <sheetView zoomScale="50" zoomScaleNormal="5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D7" sqref="AD7"/>
    </sheetView>
  </sheetViews>
  <sheetFormatPr baseColWidth="10" defaultRowHeight="15"/>
  <cols>
    <col min="1" max="1" width="21.140625" style="15" customWidth="1"/>
    <col min="2" max="2" width="28.5703125" style="15" customWidth="1"/>
    <col min="3" max="3" width="32" style="15" customWidth="1"/>
    <col min="4" max="4" width="13.7109375" style="128" customWidth="1"/>
    <col min="5" max="5" width="28.140625" style="276" customWidth="1"/>
    <col min="6" max="6" width="10" style="253" customWidth="1"/>
    <col min="7" max="7" width="11" style="128" customWidth="1"/>
    <col min="8" max="8" width="11" style="233" customWidth="1"/>
    <col min="9" max="9" width="11" style="15" customWidth="1"/>
    <col min="10" max="11" width="11" style="41" customWidth="1"/>
    <col min="12" max="12" width="16.28515625" style="270" customWidth="1"/>
    <col min="13" max="13" width="28.140625" style="276" customWidth="1"/>
    <col min="14" max="14" width="9.85546875" style="249" customWidth="1"/>
    <col min="15" max="15" width="9.85546875" style="256" customWidth="1"/>
    <col min="16" max="17" width="11" style="234" customWidth="1"/>
    <col min="18" max="18" width="11" style="235" customWidth="1"/>
    <col min="19" max="19" width="11" style="233" customWidth="1"/>
    <col min="20" max="20" width="14.28515625" style="260" customWidth="1"/>
    <col min="21" max="21" width="22.28515625" style="260" bestFit="1" customWidth="1"/>
    <col min="22" max="22" width="28.140625" style="287" customWidth="1"/>
    <col min="23" max="23" width="11" style="251" customWidth="1"/>
    <col min="24" max="28" width="11" style="15" customWidth="1"/>
    <col min="29" max="29" width="13.5703125" style="267" customWidth="1"/>
    <col min="30" max="30" width="22.28515625" style="267" bestFit="1" customWidth="1"/>
    <col min="31" max="31" width="28.140625" style="276" customWidth="1"/>
    <col min="32" max="32" width="11.28515625" style="251" customWidth="1"/>
    <col min="33" max="36" width="11" style="15" customWidth="1"/>
    <col min="37" max="37" width="11" style="193" customWidth="1"/>
    <col min="38" max="38" width="11.42578125" style="273"/>
    <col min="39" max="16384" width="11.42578125" style="15"/>
  </cols>
  <sheetData>
    <row r="2" spans="1:38">
      <c r="A2" s="15" t="s">
        <v>0</v>
      </c>
      <c r="B2" s="15" t="s">
        <v>1</v>
      </c>
    </row>
    <row r="3" spans="1:38">
      <c r="B3" s="15" t="s">
        <v>194</v>
      </c>
    </row>
    <row r="4" spans="1:38" ht="15.75" thickBot="1"/>
    <row r="5" spans="1:38" ht="27.75" customHeight="1" thickBot="1">
      <c r="A5" s="313" t="s">
        <v>193</v>
      </c>
      <c r="B5" s="314"/>
      <c r="C5" s="314"/>
      <c r="D5" s="315"/>
      <c r="E5" s="325" t="s">
        <v>195</v>
      </c>
      <c r="F5" s="326"/>
      <c r="G5" s="326"/>
      <c r="H5" s="326"/>
      <c r="I5" s="326"/>
      <c r="J5" s="326"/>
      <c r="K5" s="326"/>
      <c r="L5" s="327"/>
      <c r="M5" s="322" t="s">
        <v>196</v>
      </c>
      <c r="N5" s="323"/>
      <c r="O5" s="323"/>
      <c r="P5" s="323"/>
      <c r="Q5" s="323"/>
      <c r="R5" s="323"/>
      <c r="S5" s="323"/>
      <c r="T5" s="323"/>
      <c r="U5" s="324"/>
      <c r="V5" s="319" t="s">
        <v>369</v>
      </c>
      <c r="W5" s="320"/>
      <c r="X5" s="320"/>
      <c r="Y5" s="320"/>
      <c r="Z5" s="320"/>
      <c r="AA5" s="320"/>
      <c r="AB5" s="320"/>
      <c r="AC5" s="320"/>
      <c r="AD5" s="321"/>
      <c r="AE5" s="316" t="s">
        <v>197</v>
      </c>
      <c r="AF5" s="317"/>
      <c r="AG5" s="317"/>
      <c r="AH5" s="317"/>
      <c r="AI5" s="317"/>
      <c r="AJ5" s="317"/>
      <c r="AK5" s="317"/>
      <c r="AL5" s="318"/>
    </row>
    <row r="6" spans="1:38" s="231" customFormat="1" ht="60.75" thickBot="1">
      <c r="A6" s="68" t="s">
        <v>3</v>
      </c>
      <c r="B6" s="69" t="s">
        <v>4</v>
      </c>
      <c r="C6" s="69" t="s">
        <v>5</v>
      </c>
      <c r="D6" s="70" t="s">
        <v>374</v>
      </c>
      <c r="E6" s="277" t="s">
        <v>173</v>
      </c>
      <c r="F6" s="250" t="s">
        <v>373</v>
      </c>
      <c r="G6" s="62" t="s">
        <v>166</v>
      </c>
      <c r="H6" s="95" t="s">
        <v>167</v>
      </c>
      <c r="I6" s="95" t="s">
        <v>198</v>
      </c>
      <c r="J6" s="136" t="s">
        <v>159</v>
      </c>
      <c r="K6" s="136" t="s">
        <v>199</v>
      </c>
      <c r="L6" s="263" t="s">
        <v>376</v>
      </c>
      <c r="M6" s="277" t="s">
        <v>173</v>
      </c>
      <c r="N6" s="250" t="s">
        <v>373</v>
      </c>
      <c r="O6" s="239" t="s">
        <v>377</v>
      </c>
      <c r="P6" s="95" t="s">
        <v>167</v>
      </c>
      <c r="Q6" s="95" t="s">
        <v>198</v>
      </c>
      <c r="R6" s="95" t="s">
        <v>198</v>
      </c>
      <c r="S6" s="95" t="s">
        <v>372</v>
      </c>
      <c r="T6" s="261" t="s">
        <v>199</v>
      </c>
      <c r="U6" s="263" t="s">
        <v>376</v>
      </c>
      <c r="V6" s="288" t="s">
        <v>173</v>
      </c>
      <c r="W6" s="250" t="s">
        <v>373</v>
      </c>
      <c r="X6" s="188" t="s">
        <v>166</v>
      </c>
      <c r="Y6" s="187" t="s">
        <v>167</v>
      </c>
      <c r="Z6" s="187" t="s">
        <v>198</v>
      </c>
      <c r="AA6" s="187" t="s">
        <v>371</v>
      </c>
      <c r="AB6" s="188" t="s">
        <v>370</v>
      </c>
      <c r="AC6" s="265" t="s">
        <v>199</v>
      </c>
      <c r="AD6" s="268" t="s">
        <v>376</v>
      </c>
      <c r="AE6" s="277" t="s">
        <v>173</v>
      </c>
      <c r="AF6" s="250" t="s">
        <v>373</v>
      </c>
      <c r="AG6" s="62" t="s">
        <v>166</v>
      </c>
      <c r="AH6" s="95" t="s">
        <v>167</v>
      </c>
      <c r="AI6" s="95" t="s">
        <v>198</v>
      </c>
      <c r="AJ6" s="62" t="s">
        <v>159</v>
      </c>
      <c r="AK6" s="293" t="s">
        <v>199</v>
      </c>
      <c r="AL6" s="271" t="s">
        <v>376</v>
      </c>
    </row>
    <row r="7" spans="1:38" s="231" customFormat="1">
      <c r="A7" s="240" t="s">
        <v>228</v>
      </c>
      <c r="B7" s="237" t="s">
        <v>229</v>
      </c>
      <c r="C7" s="29" t="s">
        <v>230</v>
      </c>
      <c r="D7" s="241">
        <v>65</v>
      </c>
      <c r="E7" s="278"/>
      <c r="F7" s="254"/>
      <c r="G7" s="238"/>
      <c r="H7" s="230"/>
      <c r="I7" s="19"/>
      <c r="J7" s="36"/>
      <c r="K7" s="60" t="str">
        <f t="shared" ref="K7:K52" si="0">IF(G7="","non",J7*I7*G7)</f>
        <v>non</v>
      </c>
      <c r="L7" s="272" t="str">
        <f>IF(AND(F7="ok",K7&lt;=$T7,K7&lt;=$AC7,K7&lt;=AK7,K7&lt;&gt;"non"),"oui","")</f>
        <v/>
      </c>
      <c r="M7" s="278"/>
      <c r="N7" s="252"/>
      <c r="O7" s="257"/>
      <c r="P7" s="133">
        <v>0</v>
      </c>
      <c r="Q7" s="133" t="str">
        <f>IF(S7&gt;0,$D7/P7,"")</f>
        <v/>
      </c>
      <c r="R7" s="133"/>
      <c r="S7" s="12"/>
      <c r="T7" s="262" t="str">
        <f t="shared" ref="T7:T52" si="1">IF(O7="","non",S7*Q7)</f>
        <v>non</v>
      </c>
      <c r="U7" s="264" t="str">
        <f>IF(AND(N7="ok",T7&lt;=$K7,T7&lt;=AC7,T7&lt;=AK7,T7&lt;&gt;"non"),"oui","")</f>
        <v/>
      </c>
      <c r="V7" s="289"/>
      <c r="W7" s="252" t="s">
        <v>375</v>
      </c>
      <c r="X7" s="36"/>
      <c r="Y7" s="232" t="str">
        <f t="shared" ref="Y7:Y52" si="2">IF(AA7&gt;0,$D7/X7,"")</f>
        <v/>
      </c>
      <c r="Z7" s="190"/>
      <c r="AA7" s="190"/>
      <c r="AB7" s="190"/>
      <c r="AC7" s="266" t="str">
        <f t="shared" ref="AC7:AC52" si="3">IF(X7="","non",AB7*Z7)</f>
        <v>non</v>
      </c>
      <c r="AD7" s="269" t="b">
        <f>IF(W7="ok",IF(AC7&lt;=K7,IF(AC7&lt;=T7,IF(AC7&lt;=AK7,IF(AC7&lt;&gt;"non",AD7="oui","non")))))</f>
        <v>0</v>
      </c>
      <c r="AE7" s="278"/>
      <c r="AF7" s="252"/>
      <c r="AG7" s="29">
        <v>104</v>
      </c>
      <c r="AH7" s="223">
        <f t="shared" ref="AH7:AH52" si="4">IF(AJ7&gt;0,$D7/AG7,"")</f>
        <v>0.625</v>
      </c>
      <c r="AI7" s="133">
        <f>ROUNDUP(AH7,0)</f>
        <v>1</v>
      </c>
      <c r="AJ7" s="133">
        <v>0.126</v>
      </c>
      <c r="AK7" s="294">
        <f t="shared" ref="AK7:AK52" si="5">IF(AG7="","non",AJ7*AG7*AI7)</f>
        <v>13.103999999999999</v>
      </c>
      <c r="AL7" s="272" t="str">
        <f>IF(AND(AF7="ok",AK7&lt;=$K7,AK7&lt;=$T7,AK7&lt;=AC7,AK7&lt;&gt;"non"),"oui","")</f>
        <v/>
      </c>
    </row>
    <row r="8" spans="1:38" s="231" customFormat="1">
      <c r="A8" s="242" t="s">
        <v>231</v>
      </c>
      <c r="B8" s="147" t="s">
        <v>232</v>
      </c>
      <c r="C8" s="19" t="s">
        <v>233</v>
      </c>
      <c r="D8" s="243">
        <v>137</v>
      </c>
      <c r="E8" s="279"/>
      <c r="F8" s="254"/>
      <c r="G8" s="6">
        <v>180</v>
      </c>
      <c r="H8" s="230">
        <f t="shared" ref="H8:H52" si="6">IF(J8&gt;0,$D8/G8,"")</f>
        <v>0.76111111111111107</v>
      </c>
      <c r="I8" s="19">
        <f t="shared" ref="I8:I39" si="7">ROUNDUP(H8,0)</f>
        <v>1</v>
      </c>
      <c r="J8" s="60">
        <v>9.7900000000000001E-2</v>
      </c>
      <c r="K8" s="60">
        <f t="shared" si="0"/>
        <v>17.622</v>
      </c>
      <c r="L8" s="272" t="str">
        <f t="shared" ref="L8:L52" si="8">IF(AND(F8="ok",K8&lt;=$T8,K8&lt;=$AC8,K8&lt;=AK8,K8&lt;&gt;"non"),"oui","")</f>
        <v/>
      </c>
      <c r="M8" s="282"/>
      <c r="N8" s="252"/>
      <c r="O8" s="258">
        <v>82</v>
      </c>
      <c r="P8" s="133">
        <f t="shared" ref="P8:P52" si="9">IF(S8&gt;0,$D8/O8,"")</f>
        <v>1.6707317073170731</v>
      </c>
      <c r="Q8" s="12">
        <f>ROUNDUP(P8,0)</f>
        <v>2</v>
      </c>
      <c r="R8" s="12">
        <f>S8/O8</f>
        <v>0.24414634146341463</v>
      </c>
      <c r="S8" s="12">
        <v>20.02</v>
      </c>
      <c r="T8" s="262">
        <f t="shared" si="1"/>
        <v>40.04</v>
      </c>
      <c r="U8" s="264" t="str">
        <f t="shared" ref="U8:U52" si="10">IF(AND(N8="ok",T8&lt;=$K8,T8&lt;=AC8,T8&lt;=AK8,T8&lt;&gt;"non"),"oui","")</f>
        <v/>
      </c>
      <c r="V8" s="290"/>
      <c r="W8" s="252" t="s">
        <v>375</v>
      </c>
      <c r="X8" s="60"/>
      <c r="Y8" s="232" t="str">
        <f t="shared" si="2"/>
        <v/>
      </c>
      <c r="Z8" s="226"/>
      <c r="AA8" s="226"/>
      <c r="AB8" s="226"/>
      <c r="AC8" s="266" t="str">
        <f t="shared" si="3"/>
        <v>non</v>
      </c>
      <c r="AD8" s="269"/>
      <c r="AE8" s="282"/>
      <c r="AF8" s="252"/>
      <c r="AG8" s="19"/>
      <c r="AH8" s="223" t="str">
        <f t="shared" si="4"/>
        <v/>
      </c>
      <c r="AI8" s="12"/>
      <c r="AJ8" s="12"/>
      <c r="AK8" s="294" t="str">
        <f t="shared" si="5"/>
        <v>non</v>
      </c>
      <c r="AL8" s="272" t="str">
        <f t="shared" ref="AL8:AL52" si="11">IF(AND(AF8="ok",AK8&lt;=$K8,AK8&lt;=$T8,AK8&lt;=AC8,AK8&lt;&gt;"non"),"oui","")</f>
        <v/>
      </c>
    </row>
    <row r="9" spans="1:38" s="231" customFormat="1">
      <c r="A9" s="242" t="s">
        <v>234</v>
      </c>
      <c r="B9" s="147" t="s">
        <v>74</v>
      </c>
      <c r="C9" s="19" t="s">
        <v>235</v>
      </c>
      <c r="D9" s="243">
        <v>12</v>
      </c>
      <c r="E9" s="279"/>
      <c r="F9" s="254"/>
      <c r="G9" s="6">
        <v>104</v>
      </c>
      <c r="H9" s="230">
        <f t="shared" si="6"/>
        <v>0.11538461538461539</v>
      </c>
      <c r="I9" s="19">
        <f t="shared" si="7"/>
        <v>1</v>
      </c>
      <c r="J9" s="60">
        <v>1.06</v>
      </c>
      <c r="K9" s="60">
        <f t="shared" si="0"/>
        <v>110.24000000000001</v>
      </c>
      <c r="L9" s="272" t="str">
        <f t="shared" si="8"/>
        <v/>
      </c>
      <c r="M9" s="282"/>
      <c r="N9" s="252"/>
      <c r="O9" s="258"/>
      <c r="P9" s="133" t="str">
        <f t="shared" si="9"/>
        <v/>
      </c>
      <c r="Q9" s="12"/>
      <c r="R9" s="12"/>
      <c r="S9" s="12"/>
      <c r="T9" s="262" t="str">
        <f t="shared" si="1"/>
        <v>non</v>
      </c>
      <c r="U9" s="264" t="str">
        <f t="shared" si="10"/>
        <v/>
      </c>
      <c r="V9" s="290"/>
      <c r="W9" s="252" t="s">
        <v>375</v>
      </c>
      <c r="X9" s="60"/>
      <c r="Y9" s="232" t="str">
        <f t="shared" si="2"/>
        <v/>
      </c>
      <c r="Z9" s="226"/>
      <c r="AA9" s="226"/>
      <c r="AB9" s="226"/>
      <c r="AC9" s="266" t="str">
        <f t="shared" si="3"/>
        <v>non</v>
      </c>
      <c r="AD9" s="269"/>
      <c r="AE9" s="282"/>
      <c r="AF9" s="252"/>
      <c r="AG9" s="19"/>
      <c r="AH9" s="223" t="str">
        <f t="shared" si="4"/>
        <v/>
      </c>
      <c r="AI9" s="12"/>
      <c r="AJ9" s="12"/>
      <c r="AK9" s="294" t="str">
        <f t="shared" si="5"/>
        <v>non</v>
      </c>
      <c r="AL9" s="272" t="str">
        <f t="shared" si="11"/>
        <v/>
      </c>
    </row>
    <row r="10" spans="1:38" s="231" customFormat="1">
      <c r="A10" s="242" t="s">
        <v>236</v>
      </c>
      <c r="B10" s="147" t="s">
        <v>237</v>
      </c>
      <c r="C10" s="19" t="s">
        <v>215</v>
      </c>
      <c r="D10" s="243">
        <v>396</v>
      </c>
      <c r="E10" s="279"/>
      <c r="F10" s="254"/>
      <c r="G10" s="6">
        <v>280</v>
      </c>
      <c r="H10" s="230">
        <f t="shared" si="6"/>
        <v>1.4142857142857144</v>
      </c>
      <c r="I10" s="19">
        <f t="shared" si="7"/>
        <v>2</v>
      </c>
      <c r="J10" s="60">
        <v>7.5800000000000006E-2</v>
      </c>
      <c r="K10" s="60">
        <f t="shared" si="0"/>
        <v>42.448</v>
      </c>
      <c r="L10" s="272" t="str">
        <f t="shared" si="8"/>
        <v/>
      </c>
      <c r="M10" s="282" t="s">
        <v>319</v>
      </c>
      <c r="N10" s="252"/>
      <c r="O10" s="258">
        <v>365</v>
      </c>
      <c r="P10" s="133">
        <f t="shared" si="9"/>
        <v>1.0849315068493151</v>
      </c>
      <c r="Q10" s="12">
        <f>ROUNDUP(P10,0)</f>
        <v>2</v>
      </c>
      <c r="R10" s="12">
        <f>S10/O10</f>
        <v>6.2849315068493158E-2</v>
      </c>
      <c r="S10" s="12">
        <v>22.94</v>
      </c>
      <c r="T10" s="262">
        <f t="shared" si="1"/>
        <v>45.88</v>
      </c>
      <c r="U10" s="264" t="str">
        <f t="shared" si="10"/>
        <v/>
      </c>
      <c r="V10" s="290"/>
      <c r="W10" s="252" t="s">
        <v>375</v>
      </c>
      <c r="X10" s="60"/>
      <c r="Y10" s="232" t="str">
        <f t="shared" si="2"/>
        <v/>
      </c>
      <c r="Z10" s="226"/>
      <c r="AA10" s="226"/>
      <c r="AB10" s="226"/>
      <c r="AC10" s="266" t="str">
        <f t="shared" si="3"/>
        <v>non</v>
      </c>
      <c r="AD10" s="269"/>
      <c r="AE10" s="282" t="s">
        <v>379</v>
      </c>
      <c r="AF10" s="252"/>
      <c r="AG10" s="19">
        <v>355</v>
      </c>
      <c r="AH10" s="223">
        <f t="shared" si="4"/>
        <v>1.1154929577464789</v>
      </c>
      <c r="AI10" s="12">
        <f>ROUNDUP(AH10,0)</f>
        <v>2</v>
      </c>
      <c r="AJ10" s="12">
        <v>7.3999999999999996E-2</v>
      </c>
      <c r="AK10" s="294">
        <f t="shared" si="5"/>
        <v>52.54</v>
      </c>
      <c r="AL10" s="272" t="str">
        <f t="shared" si="11"/>
        <v/>
      </c>
    </row>
    <row r="11" spans="1:38" s="231" customFormat="1">
      <c r="A11" s="242" t="s">
        <v>236</v>
      </c>
      <c r="B11" s="147" t="s">
        <v>239</v>
      </c>
      <c r="C11" s="19" t="s">
        <v>230</v>
      </c>
      <c r="D11" s="243">
        <v>96</v>
      </c>
      <c r="E11" s="279"/>
      <c r="F11" s="254"/>
      <c r="G11" s="6">
        <v>280</v>
      </c>
      <c r="H11" s="230">
        <f t="shared" si="6"/>
        <v>0.34285714285714286</v>
      </c>
      <c r="I11" s="19">
        <f t="shared" si="7"/>
        <v>1</v>
      </c>
      <c r="J11" s="60">
        <v>8.3400000000000002E-2</v>
      </c>
      <c r="K11" s="60">
        <f t="shared" si="0"/>
        <v>23.352</v>
      </c>
      <c r="L11" s="272" t="str">
        <f t="shared" si="8"/>
        <v/>
      </c>
      <c r="M11" s="282" t="s">
        <v>320</v>
      </c>
      <c r="N11" s="252"/>
      <c r="O11" s="258">
        <v>365</v>
      </c>
      <c r="P11" s="133">
        <f t="shared" si="9"/>
        <v>0.26301369863013696</v>
      </c>
      <c r="Q11" s="12">
        <f>ROUNDUP(P11,0)</f>
        <v>1</v>
      </c>
      <c r="R11" s="12">
        <f>S11/O11</f>
        <v>7.1452054794520548E-2</v>
      </c>
      <c r="S11" s="12">
        <v>26.08</v>
      </c>
      <c r="T11" s="262">
        <f t="shared" si="1"/>
        <v>26.08</v>
      </c>
      <c r="U11" s="264" t="str">
        <f t="shared" si="10"/>
        <v/>
      </c>
      <c r="V11" s="290"/>
      <c r="W11" s="252" t="s">
        <v>375</v>
      </c>
      <c r="X11" s="60"/>
      <c r="Y11" s="232" t="str">
        <f t="shared" si="2"/>
        <v/>
      </c>
      <c r="Z11" s="226"/>
      <c r="AA11" s="226"/>
      <c r="AB11" s="226"/>
      <c r="AC11" s="266" t="str">
        <f t="shared" si="3"/>
        <v>non</v>
      </c>
      <c r="AD11" s="269"/>
      <c r="AE11" s="282" t="s">
        <v>380</v>
      </c>
      <c r="AF11" s="252"/>
      <c r="AG11" s="19">
        <v>355</v>
      </c>
      <c r="AH11" s="223">
        <f t="shared" si="4"/>
        <v>0.27042253521126758</v>
      </c>
      <c r="AI11" s="12">
        <f>ROUNDUP(AH11,0)</f>
        <v>1</v>
      </c>
      <c r="AJ11" s="12">
        <v>7.3999999999999996E-2</v>
      </c>
      <c r="AK11" s="294">
        <f t="shared" si="5"/>
        <v>26.27</v>
      </c>
      <c r="AL11" s="272" t="str">
        <f t="shared" si="11"/>
        <v/>
      </c>
    </row>
    <row r="12" spans="1:38" s="231" customFormat="1">
      <c r="A12" s="242" t="s">
        <v>236</v>
      </c>
      <c r="B12" s="147" t="s">
        <v>237</v>
      </c>
      <c r="C12" s="19" t="s">
        <v>238</v>
      </c>
      <c r="D12" s="243">
        <v>986</v>
      </c>
      <c r="E12" s="279"/>
      <c r="F12" s="254"/>
      <c r="G12" s="6">
        <v>280</v>
      </c>
      <c r="H12" s="230">
        <f t="shared" si="6"/>
        <v>3.5214285714285714</v>
      </c>
      <c r="I12" s="19">
        <f t="shared" si="7"/>
        <v>4</v>
      </c>
      <c r="J12" s="60">
        <v>7.5800000000000006E-2</v>
      </c>
      <c r="K12" s="60">
        <f t="shared" si="0"/>
        <v>84.896000000000001</v>
      </c>
      <c r="L12" s="272" t="str">
        <f t="shared" si="8"/>
        <v/>
      </c>
      <c r="M12" s="282" t="s">
        <v>318</v>
      </c>
      <c r="N12" s="252"/>
      <c r="O12" s="258">
        <v>365</v>
      </c>
      <c r="P12" s="133">
        <f t="shared" si="9"/>
        <v>2.7013698630136984</v>
      </c>
      <c r="Q12" s="12">
        <f>ROUNDUP(P12,0)</f>
        <v>3</v>
      </c>
      <c r="R12" s="12">
        <f>S12/O12</f>
        <v>6.2849315068493158E-2</v>
      </c>
      <c r="S12" s="12">
        <v>22.94</v>
      </c>
      <c r="T12" s="262">
        <f t="shared" si="1"/>
        <v>68.820000000000007</v>
      </c>
      <c r="U12" s="264" t="str">
        <f t="shared" si="10"/>
        <v/>
      </c>
      <c r="V12" s="290"/>
      <c r="W12" s="252" t="s">
        <v>375</v>
      </c>
      <c r="X12" s="60"/>
      <c r="Y12" s="232" t="str">
        <f t="shared" si="2"/>
        <v/>
      </c>
      <c r="Z12" s="226"/>
      <c r="AA12" s="226"/>
      <c r="AB12" s="226"/>
      <c r="AC12" s="266" t="str">
        <f t="shared" si="3"/>
        <v>non</v>
      </c>
      <c r="AD12" s="269"/>
      <c r="AE12" s="282" t="s">
        <v>378</v>
      </c>
      <c r="AF12" s="252"/>
      <c r="AG12" s="19">
        <v>355</v>
      </c>
      <c r="AH12" s="223">
        <f t="shared" si="4"/>
        <v>2.7774647887323942</v>
      </c>
      <c r="AI12" s="12">
        <f>ROUNDUP(AH12,0)</f>
        <v>3</v>
      </c>
      <c r="AJ12" s="12">
        <v>7.3999999999999996E-2</v>
      </c>
      <c r="AK12" s="294">
        <f t="shared" si="5"/>
        <v>78.81</v>
      </c>
      <c r="AL12" s="272" t="str">
        <f t="shared" si="11"/>
        <v/>
      </c>
    </row>
    <row r="13" spans="1:38" s="231" customFormat="1">
      <c r="A13" s="242" t="s">
        <v>236</v>
      </c>
      <c r="B13" s="147" t="s">
        <v>239</v>
      </c>
      <c r="C13" s="19" t="s">
        <v>215</v>
      </c>
      <c r="D13" s="243">
        <v>1615</v>
      </c>
      <c r="E13" s="279"/>
      <c r="F13" s="254"/>
      <c r="G13" s="6">
        <v>280</v>
      </c>
      <c r="H13" s="230">
        <f t="shared" si="6"/>
        <v>5.7678571428571432</v>
      </c>
      <c r="I13" s="19">
        <f t="shared" si="7"/>
        <v>6</v>
      </c>
      <c r="J13" s="60">
        <v>8.3400000000000002E-2</v>
      </c>
      <c r="K13" s="60">
        <f t="shared" si="0"/>
        <v>140.11199999999999</v>
      </c>
      <c r="L13" s="272" t="str">
        <f t="shared" si="8"/>
        <v/>
      </c>
      <c r="M13" s="282" t="s">
        <v>321</v>
      </c>
      <c r="N13" s="252"/>
      <c r="O13" s="258">
        <v>365</v>
      </c>
      <c r="P13" s="133">
        <f t="shared" si="9"/>
        <v>4.4246575342465757</v>
      </c>
      <c r="Q13" s="12">
        <f>ROUNDUP(P13,0)</f>
        <v>5</v>
      </c>
      <c r="R13" s="12">
        <f>S13/O13</f>
        <v>7.1452054794520548E-2</v>
      </c>
      <c r="S13" s="12">
        <v>26.08</v>
      </c>
      <c r="T13" s="262">
        <f t="shared" si="1"/>
        <v>130.39999999999998</v>
      </c>
      <c r="U13" s="264" t="str">
        <f t="shared" si="10"/>
        <v/>
      </c>
      <c r="V13" s="290"/>
      <c r="W13" s="252" t="s">
        <v>375</v>
      </c>
      <c r="X13" s="60"/>
      <c r="Y13" s="232" t="str">
        <f t="shared" si="2"/>
        <v/>
      </c>
      <c r="Z13" s="226"/>
      <c r="AA13" s="226"/>
      <c r="AB13" s="226"/>
      <c r="AC13" s="266" t="str">
        <f t="shared" si="3"/>
        <v>non</v>
      </c>
      <c r="AD13" s="269"/>
      <c r="AE13" s="282" t="s">
        <v>381</v>
      </c>
      <c r="AF13" s="252"/>
      <c r="AG13" s="19">
        <v>355</v>
      </c>
      <c r="AH13" s="223">
        <f t="shared" si="4"/>
        <v>4.549295774647887</v>
      </c>
      <c r="AI13" s="12">
        <f>ROUNDUP(AH13,0)</f>
        <v>5</v>
      </c>
      <c r="AJ13" s="12">
        <v>7.3999999999999996E-2</v>
      </c>
      <c r="AK13" s="294">
        <f t="shared" si="5"/>
        <v>131.35</v>
      </c>
      <c r="AL13" s="272" t="str">
        <f t="shared" si="11"/>
        <v/>
      </c>
    </row>
    <row r="14" spans="1:38" s="231" customFormat="1">
      <c r="A14" s="242" t="s">
        <v>240</v>
      </c>
      <c r="B14" s="147" t="s">
        <v>241</v>
      </c>
      <c r="C14" s="19" t="s">
        <v>242</v>
      </c>
      <c r="D14" s="243">
        <v>746</v>
      </c>
      <c r="E14" s="279" t="s">
        <v>287</v>
      </c>
      <c r="F14" s="254"/>
      <c r="G14" s="6">
        <v>280</v>
      </c>
      <c r="H14" s="230">
        <f t="shared" si="6"/>
        <v>2.6642857142857141</v>
      </c>
      <c r="I14" s="19">
        <f t="shared" si="7"/>
        <v>3</v>
      </c>
      <c r="J14" s="60">
        <v>8.8700000000000001E-2</v>
      </c>
      <c r="K14" s="60">
        <f t="shared" si="0"/>
        <v>74.507999999999996</v>
      </c>
      <c r="L14" s="272" t="str">
        <f t="shared" si="8"/>
        <v/>
      </c>
      <c r="M14" s="282"/>
      <c r="N14" s="252"/>
      <c r="O14" s="258"/>
      <c r="P14" s="133" t="str">
        <f t="shared" si="9"/>
        <v/>
      </c>
      <c r="Q14" s="12"/>
      <c r="R14" s="12"/>
      <c r="S14" s="12"/>
      <c r="T14" s="262" t="str">
        <f t="shared" si="1"/>
        <v>non</v>
      </c>
      <c r="U14" s="264" t="str">
        <f t="shared" si="10"/>
        <v/>
      </c>
      <c r="V14" s="290"/>
      <c r="W14" s="252" t="s">
        <v>375</v>
      </c>
      <c r="X14" s="60"/>
      <c r="Y14" s="232" t="str">
        <f t="shared" si="2"/>
        <v/>
      </c>
      <c r="Z14" s="226"/>
      <c r="AA14" s="226"/>
      <c r="AB14" s="226"/>
      <c r="AC14" s="266" t="str">
        <f t="shared" si="3"/>
        <v>non</v>
      </c>
      <c r="AD14" s="269"/>
      <c r="AE14" s="282"/>
      <c r="AF14" s="252"/>
      <c r="AG14" s="19"/>
      <c r="AH14" s="223" t="str">
        <f t="shared" si="4"/>
        <v/>
      </c>
      <c r="AI14" s="12"/>
      <c r="AJ14" s="12"/>
      <c r="AK14" s="294" t="str">
        <f t="shared" si="5"/>
        <v>non</v>
      </c>
      <c r="AL14" s="272" t="str">
        <f t="shared" si="11"/>
        <v/>
      </c>
    </row>
    <row r="15" spans="1:38" s="231" customFormat="1">
      <c r="A15" s="242" t="s">
        <v>240</v>
      </c>
      <c r="B15" s="147" t="s">
        <v>241</v>
      </c>
      <c r="C15" s="19" t="s">
        <v>243</v>
      </c>
      <c r="D15" s="243">
        <v>94</v>
      </c>
      <c r="E15" s="279"/>
      <c r="F15" s="254"/>
      <c r="G15" s="6">
        <v>280</v>
      </c>
      <c r="H15" s="230">
        <f t="shared" si="6"/>
        <v>0.33571428571428569</v>
      </c>
      <c r="I15" s="19">
        <f t="shared" si="7"/>
        <v>1</v>
      </c>
      <c r="J15" s="60">
        <v>8.8700000000000001E-2</v>
      </c>
      <c r="K15" s="60">
        <f t="shared" si="0"/>
        <v>24.835999999999999</v>
      </c>
      <c r="L15" s="272" t="str">
        <f t="shared" si="8"/>
        <v/>
      </c>
      <c r="M15" s="282"/>
      <c r="N15" s="252"/>
      <c r="O15" s="258"/>
      <c r="P15" s="133" t="str">
        <f t="shared" si="9"/>
        <v/>
      </c>
      <c r="Q15" s="12"/>
      <c r="R15" s="12"/>
      <c r="S15" s="12"/>
      <c r="T15" s="262" t="str">
        <f t="shared" si="1"/>
        <v>non</v>
      </c>
      <c r="U15" s="264" t="str">
        <f t="shared" si="10"/>
        <v/>
      </c>
      <c r="V15" s="290"/>
      <c r="W15" s="252" t="s">
        <v>375</v>
      </c>
      <c r="X15" s="60"/>
      <c r="Y15" s="232" t="str">
        <f t="shared" si="2"/>
        <v/>
      </c>
      <c r="Z15" s="226"/>
      <c r="AA15" s="226"/>
      <c r="AB15" s="226"/>
      <c r="AC15" s="266" t="str">
        <f t="shared" si="3"/>
        <v>non</v>
      </c>
      <c r="AD15" s="269"/>
      <c r="AE15" s="282"/>
      <c r="AF15" s="252"/>
      <c r="AG15" s="19"/>
      <c r="AH15" s="223" t="str">
        <f t="shared" si="4"/>
        <v/>
      </c>
      <c r="AI15" s="12"/>
      <c r="AJ15" s="12"/>
      <c r="AK15" s="294" t="str">
        <f t="shared" si="5"/>
        <v>non</v>
      </c>
      <c r="AL15" s="272" t="str">
        <f t="shared" si="11"/>
        <v/>
      </c>
    </row>
    <row r="16" spans="1:38" s="231" customFormat="1">
      <c r="A16" s="242" t="s">
        <v>240</v>
      </c>
      <c r="B16" s="147" t="s">
        <v>241</v>
      </c>
      <c r="C16" s="19" t="s">
        <v>215</v>
      </c>
      <c r="D16" s="243">
        <v>880</v>
      </c>
      <c r="E16" s="279"/>
      <c r="F16" s="254"/>
      <c r="G16" s="6">
        <v>280</v>
      </c>
      <c r="H16" s="230">
        <f t="shared" si="6"/>
        <v>3.1428571428571428</v>
      </c>
      <c r="I16" s="19">
        <f t="shared" si="7"/>
        <v>4</v>
      </c>
      <c r="J16" s="60">
        <v>8.8700000000000001E-2</v>
      </c>
      <c r="K16" s="60">
        <f t="shared" si="0"/>
        <v>99.343999999999994</v>
      </c>
      <c r="L16" s="272" t="str">
        <f t="shared" si="8"/>
        <v/>
      </c>
      <c r="M16" s="282"/>
      <c r="N16" s="252"/>
      <c r="O16" s="258"/>
      <c r="P16" s="133" t="str">
        <f t="shared" si="9"/>
        <v/>
      </c>
      <c r="Q16" s="12"/>
      <c r="R16" s="12"/>
      <c r="S16" s="12"/>
      <c r="T16" s="262" t="str">
        <f t="shared" si="1"/>
        <v>non</v>
      </c>
      <c r="U16" s="264" t="str">
        <f t="shared" si="10"/>
        <v/>
      </c>
      <c r="V16" s="290"/>
      <c r="W16" s="252" t="s">
        <v>375</v>
      </c>
      <c r="X16" s="60"/>
      <c r="Y16" s="232" t="str">
        <f t="shared" si="2"/>
        <v/>
      </c>
      <c r="Z16" s="226"/>
      <c r="AA16" s="226"/>
      <c r="AB16" s="226"/>
      <c r="AC16" s="266" t="str">
        <f t="shared" si="3"/>
        <v>non</v>
      </c>
      <c r="AD16" s="269"/>
      <c r="AE16" s="282"/>
      <c r="AF16" s="252"/>
      <c r="AG16" s="19"/>
      <c r="AH16" s="223" t="str">
        <f t="shared" si="4"/>
        <v/>
      </c>
      <c r="AI16" s="12"/>
      <c r="AJ16" s="12"/>
      <c r="AK16" s="294" t="str">
        <f t="shared" si="5"/>
        <v>non</v>
      </c>
      <c r="AL16" s="272" t="str">
        <f t="shared" si="11"/>
        <v/>
      </c>
    </row>
    <row r="17" spans="1:38" s="231" customFormat="1">
      <c r="A17" s="242" t="s">
        <v>244</v>
      </c>
      <c r="B17" s="147" t="s">
        <v>245</v>
      </c>
      <c r="C17" s="19" t="s">
        <v>247</v>
      </c>
      <c r="D17" s="243">
        <v>94</v>
      </c>
      <c r="E17" s="279" t="s">
        <v>288</v>
      </c>
      <c r="F17" s="254"/>
      <c r="G17" s="6">
        <v>275</v>
      </c>
      <c r="H17" s="230">
        <f t="shared" si="6"/>
        <v>0.3418181818181818</v>
      </c>
      <c r="I17" s="19">
        <f t="shared" si="7"/>
        <v>1</v>
      </c>
      <c r="J17" s="60">
        <v>0.115</v>
      </c>
      <c r="K17" s="60">
        <f t="shared" si="0"/>
        <v>31.625</v>
      </c>
      <c r="L17" s="272" t="str">
        <f t="shared" si="8"/>
        <v/>
      </c>
      <c r="M17" s="282" t="s">
        <v>323</v>
      </c>
      <c r="N17" s="252"/>
      <c r="O17" s="258">
        <v>270</v>
      </c>
      <c r="P17" s="133">
        <f t="shared" si="9"/>
        <v>0.34814814814814815</v>
      </c>
      <c r="Q17" s="12">
        <f t="shared" ref="Q17:Q24" si="12">ROUNDUP(P17,0)</f>
        <v>1</v>
      </c>
      <c r="R17" s="12">
        <f t="shared" ref="R17:R24" si="13">S17/O17</f>
        <v>0.10733333333333334</v>
      </c>
      <c r="S17" s="12">
        <v>28.98</v>
      </c>
      <c r="T17" s="262">
        <f t="shared" si="1"/>
        <v>28.98</v>
      </c>
      <c r="U17" s="264" t="str">
        <f t="shared" si="10"/>
        <v/>
      </c>
      <c r="V17" s="290"/>
      <c r="W17" s="252" t="s">
        <v>375</v>
      </c>
      <c r="X17" s="60">
        <v>260</v>
      </c>
      <c r="Y17" s="232">
        <f t="shared" si="2"/>
        <v>0.36153846153846153</v>
      </c>
      <c r="Z17" s="226">
        <f>ROUNDUP(Y17,0)</f>
        <v>1</v>
      </c>
      <c r="AA17" s="226">
        <f>AB17/X17</f>
        <v>0.13496153846153847</v>
      </c>
      <c r="AB17" s="226">
        <v>35.090000000000003</v>
      </c>
      <c r="AC17" s="266">
        <f t="shared" si="3"/>
        <v>35.090000000000003</v>
      </c>
      <c r="AD17" s="269"/>
      <c r="AE17" s="282" t="s">
        <v>357</v>
      </c>
      <c r="AF17" s="252"/>
      <c r="AG17" s="19">
        <v>255</v>
      </c>
      <c r="AH17" s="223">
        <f t="shared" si="4"/>
        <v>0.36862745098039218</v>
      </c>
      <c r="AI17" s="12">
        <f t="shared" ref="AI17:AI22" si="14">ROUNDUP(AH17,0)</f>
        <v>1</v>
      </c>
      <c r="AJ17" s="12">
        <v>9.8000000000000004E-2</v>
      </c>
      <c r="AK17" s="294">
        <f t="shared" si="5"/>
        <v>24.990000000000002</v>
      </c>
      <c r="AL17" s="272" t="str">
        <f t="shared" si="11"/>
        <v/>
      </c>
    </row>
    <row r="18" spans="1:38" s="231" customFormat="1">
      <c r="A18" s="242" t="s">
        <v>244</v>
      </c>
      <c r="B18" s="147" t="s">
        <v>245</v>
      </c>
      <c r="C18" s="19" t="s">
        <v>246</v>
      </c>
      <c r="D18" s="243">
        <v>480</v>
      </c>
      <c r="E18" s="279"/>
      <c r="F18" s="254"/>
      <c r="G18" s="6">
        <v>275</v>
      </c>
      <c r="H18" s="230">
        <f t="shared" si="6"/>
        <v>1.7454545454545454</v>
      </c>
      <c r="I18" s="19">
        <f t="shared" si="7"/>
        <v>2</v>
      </c>
      <c r="J18" s="60">
        <v>0.14410000000000001</v>
      </c>
      <c r="K18" s="60">
        <f t="shared" si="0"/>
        <v>79.25500000000001</v>
      </c>
      <c r="L18" s="272" t="str">
        <f t="shared" si="8"/>
        <v/>
      </c>
      <c r="M18" s="282" t="s">
        <v>322</v>
      </c>
      <c r="N18" s="252"/>
      <c r="O18" s="258">
        <v>270</v>
      </c>
      <c r="P18" s="133">
        <f t="shared" si="9"/>
        <v>1.7777777777777777</v>
      </c>
      <c r="Q18" s="12">
        <f t="shared" si="12"/>
        <v>2</v>
      </c>
      <c r="R18" s="12">
        <f t="shared" si="13"/>
        <v>0.12044444444444445</v>
      </c>
      <c r="S18" s="12">
        <v>32.520000000000003</v>
      </c>
      <c r="T18" s="262">
        <f t="shared" si="1"/>
        <v>65.040000000000006</v>
      </c>
      <c r="U18" s="264" t="str">
        <f t="shared" si="10"/>
        <v/>
      </c>
      <c r="V18" s="290"/>
      <c r="W18" s="252" t="s">
        <v>375</v>
      </c>
      <c r="X18" s="60"/>
      <c r="Y18" s="232" t="str">
        <f t="shared" si="2"/>
        <v/>
      </c>
      <c r="Z18" s="226"/>
      <c r="AA18" s="226"/>
      <c r="AB18" s="226"/>
      <c r="AC18" s="266" t="str">
        <f t="shared" si="3"/>
        <v>non</v>
      </c>
      <c r="AD18" s="269"/>
      <c r="AE18" s="282" t="s">
        <v>387</v>
      </c>
      <c r="AF18" s="252"/>
      <c r="AG18" s="19">
        <v>255</v>
      </c>
      <c r="AH18" s="223">
        <f t="shared" si="4"/>
        <v>1.8823529411764706</v>
      </c>
      <c r="AI18" s="12">
        <f t="shared" si="14"/>
        <v>2</v>
      </c>
      <c r="AJ18" s="12">
        <v>9.8000000000000004E-2</v>
      </c>
      <c r="AK18" s="294">
        <f t="shared" si="5"/>
        <v>49.980000000000004</v>
      </c>
      <c r="AL18" s="272" t="str">
        <f t="shared" si="11"/>
        <v/>
      </c>
    </row>
    <row r="19" spans="1:38" s="231" customFormat="1">
      <c r="A19" s="242" t="s">
        <v>248</v>
      </c>
      <c r="B19" s="147" t="s">
        <v>249</v>
      </c>
      <c r="C19" s="19" t="s">
        <v>250</v>
      </c>
      <c r="D19" s="243">
        <v>457</v>
      </c>
      <c r="E19" s="279"/>
      <c r="F19" s="254"/>
      <c r="G19" s="6">
        <v>176</v>
      </c>
      <c r="H19" s="230">
        <f t="shared" si="6"/>
        <v>2.5965909090909092</v>
      </c>
      <c r="I19" s="19">
        <f t="shared" si="7"/>
        <v>3</v>
      </c>
      <c r="J19" s="60">
        <v>0.38340000000000002</v>
      </c>
      <c r="K19" s="60">
        <f t="shared" si="0"/>
        <v>202.43520000000001</v>
      </c>
      <c r="L19" s="272" t="str">
        <f t="shared" si="8"/>
        <v/>
      </c>
      <c r="M19" s="282" t="s">
        <v>324</v>
      </c>
      <c r="N19" s="252"/>
      <c r="O19" s="258">
        <v>270</v>
      </c>
      <c r="P19" s="133">
        <f t="shared" si="9"/>
        <v>1.6925925925925926</v>
      </c>
      <c r="Q19" s="12">
        <f t="shared" si="12"/>
        <v>2</v>
      </c>
      <c r="R19" s="12">
        <f t="shared" si="13"/>
        <v>0.13455555555555554</v>
      </c>
      <c r="S19" s="12">
        <v>36.33</v>
      </c>
      <c r="T19" s="262">
        <f t="shared" si="1"/>
        <v>72.66</v>
      </c>
      <c r="U19" s="264" t="str">
        <f t="shared" si="10"/>
        <v/>
      </c>
      <c r="V19" s="290"/>
      <c r="W19" s="252" t="s">
        <v>375</v>
      </c>
      <c r="X19" s="60">
        <v>260</v>
      </c>
      <c r="Y19" s="232">
        <f t="shared" si="2"/>
        <v>1.7576923076923077</v>
      </c>
      <c r="Z19" s="226">
        <f t="shared" ref="Z19:Z29" si="15">ROUNDUP(Y19,0)</f>
        <v>2</v>
      </c>
      <c r="AA19" s="226">
        <f t="shared" ref="AA19:AA46" si="16">AB19/X19</f>
        <v>0.21230769230769231</v>
      </c>
      <c r="AB19" s="226">
        <v>55.2</v>
      </c>
      <c r="AC19" s="266">
        <f t="shared" si="3"/>
        <v>110.4</v>
      </c>
      <c r="AD19" s="269"/>
      <c r="AE19" s="282" t="s">
        <v>358</v>
      </c>
      <c r="AF19" s="252"/>
      <c r="AG19" s="19">
        <v>104</v>
      </c>
      <c r="AH19" s="223">
        <f t="shared" si="4"/>
        <v>4.3942307692307692</v>
      </c>
      <c r="AI19" s="12">
        <f t="shared" si="14"/>
        <v>5</v>
      </c>
      <c r="AJ19" s="12">
        <v>0.25</v>
      </c>
      <c r="AK19" s="294">
        <f t="shared" si="5"/>
        <v>130</v>
      </c>
      <c r="AL19" s="272" t="str">
        <f t="shared" si="11"/>
        <v/>
      </c>
    </row>
    <row r="20" spans="1:38" s="231" customFormat="1">
      <c r="A20" s="242" t="s">
        <v>248</v>
      </c>
      <c r="B20" s="147" t="s">
        <v>249</v>
      </c>
      <c r="C20" s="19" t="s">
        <v>251</v>
      </c>
      <c r="D20" s="243">
        <v>122</v>
      </c>
      <c r="E20" s="279" t="s">
        <v>289</v>
      </c>
      <c r="F20" s="254"/>
      <c r="G20" s="6">
        <v>176</v>
      </c>
      <c r="H20" s="230">
        <f t="shared" si="6"/>
        <v>0.69318181818181823</v>
      </c>
      <c r="I20" s="19">
        <f t="shared" si="7"/>
        <v>1</v>
      </c>
      <c r="J20" s="60">
        <v>0.38340000000000002</v>
      </c>
      <c r="K20" s="60">
        <f t="shared" si="0"/>
        <v>67.478400000000008</v>
      </c>
      <c r="L20" s="272" t="str">
        <f t="shared" si="8"/>
        <v/>
      </c>
      <c r="M20" s="282" t="s">
        <v>325</v>
      </c>
      <c r="N20" s="252"/>
      <c r="O20" s="258">
        <v>270</v>
      </c>
      <c r="P20" s="133">
        <f t="shared" si="9"/>
        <v>0.45185185185185184</v>
      </c>
      <c r="Q20" s="12">
        <f t="shared" si="12"/>
        <v>1</v>
      </c>
      <c r="R20" s="12">
        <f t="shared" si="13"/>
        <v>0.13455555555555554</v>
      </c>
      <c r="S20" s="12">
        <v>36.33</v>
      </c>
      <c r="T20" s="262">
        <f t="shared" si="1"/>
        <v>36.33</v>
      </c>
      <c r="U20" s="264" t="str">
        <f t="shared" si="10"/>
        <v/>
      </c>
      <c r="V20" s="290"/>
      <c r="W20" s="252" t="s">
        <v>375</v>
      </c>
      <c r="X20" s="60">
        <v>260</v>
      </c>
      <c r="Y20" s="232">
        <f t="shared" si="2"/>
        <v>0.46923076923076923</v>
      </c>
      <c r="Z20" s="226">
        <f t="shared" si="15"/>
        <v>1</v>
      </c>
      <c r="AA20" s="226">
        <f t="shared" si="16"/>
        <v>0.21230769230769231</v>
      </c>
      <c r="AB20" s="226">
        <v>55.2</v>
      </c>
      <c r="AC20" s="266">
        <f t="shared" si="3"/>
        <v>55.2</v>
      </c>
      <c r="AD20" s="269"/>
      <c r="AE20" s="282" t="s">
        <v>359</v>
      </c>
      <c r="AF20" s="252"/>
      <c r="AG20" s="19">
        <v>104</v>
      </c>
      <c r="AH20" s="223">
        <f t="shared" si="4"/>
        <v>1.1730769230769231</v>
      </c>
      <c r="AI20" s="12">
        <f t="shared" si="14"/>
        <v>2</v>
      </c>
      <c r="AJ20" s="12">
        <v>0.25</v>
      </c>
      <c r="AK20" s="294">
        <f t="shared" si="5"/>
        <v>52</v>
      </c>
      <c r="AL20" s="272" t="str">
        <f t="shared" si="11"/>
        <v/>
      </c>
    </row>
    <row r="21" spans="1:38" s="231" customFormat="1">
      <c r="A21" s="242" t="s">
        <v>248</v>
      </c>
      <c r="B21" s="147" t="s">
        <v>249</v>
      </c>
      <c r="C21" s="19" t="s">
        <v>252</v>
      </c>
      <c r="D21" s="243">
        <v>348</v>
      </c>
      <c r="E21" s="279"/>
      <c r="F21" s="254"/>
      <c r="G21" s="6">
        <v>176</v>
      </c>
      <c r="H21" s="230">
        <f t="shared" si="6"/>
        <v>1.9772727272727273</v>
      </c>
      <c r="I21" s="19">
        <f t="shared" si="7"/>
        <v>2</v>
      </c>
      <c r="J21" s="60">
        <v>0.38340000000000002</v>
      </c>
      <c r="K21" s="60">
        <f t="shared" si="0"/>
        <v>134.95680000000002</v>
      </c>
      <c r="L21" s="272" t="str">
        <f t="shared" si="8"/>
        <v/>
      </c>
      <c r="M21" s="282" t="s">
        <v>326</v>
      </c>
      <c r="N21" s="252"/>
      <c r="O21" s="258">
        <v>270</v>
      </c>
      <c r="P21" s="133">
        <f t="shared" si="9"/>
        <v>1.288888888888889</v>
      </c>
      <c r="Q21" s="12">
        <f t="shared" si="12"/>
        <v>2</v>
      </c>
      <c r="R21" s="12">
        <f t="shared" si="13"/>
        <v>0.13455555555555554</v>
      </c>
      <c r="S21" s="12">
        <v>36.33</v>
      </c>
      <c r="T21" s="262">
        <f t="shared" si="1"/>
        <v>72.66</v>
      </c>
      <c r="U21" s="264" t="str">
        <f t="shared" si="10"/>
        <v/>
      </c>
      <c r="V21" s="290" t="s">
        <v>215</v>
      </c>
      <c r="W21" s="252" t="s">
        <v>375</v>
      </c>
      <c r="X21" s="60">
        <v>260</v>
      </c>
      <c r="Y21" s="232">
        <f t="shared" si="2"/>
        <v>1.3384615384615384</v>
      </c>
      <c r="Z21" s="226">
        <f t="shared" si="15"/>
        <v>2</v>
      </c>
      <c r="AA21" s="226">
        <f t="shared" si="16"/>
        <v>0.21230769230769231</v>
      </c>
      <c r="AB21" s="226">
        <v>55.2</v>
      </c>
      <c r="AC21" s="266">
        <f t="shared" si="3"/>
        <v>110.4</v>
      </c>
      <c r="AD21" s="269"/>
      <c r="AE21" s="282" t="s">
        <v>360</v>
      </c>
      <c r="AF21" s="252"/>
      <c r="AG21" s="19">
        <v>104</v>
      </c>
      <c r="AH21" s="223">
        <f t="shared" si="4"/>
        <v>3.3461538461538463</v>
      </c>
      <c r="AI21" s="12">
        <f t="shared" si="14"/>
        <v>4</v>
      </c>
      <c r="AJ21" s="12">
        <v>0.25</v>
      </c>
      <c r="AK21" s="294">
        <f t="shared" si="5"/>
        <v>104</v>
      </c>
      <c r="AL21" s="272" t="str">
        <f t="shared" si="11"/>
        <v/>
      </c>
    </row>
    <row r="22" spans="1:38" s="231" customFormat="1">
      <c r="A22" s="242" t="s">
        <v>253</v>
      </c>
      <c r="B22" s="147" t="s">
        <v>275</v>
      </c>
      <c r="C22" s="19" t="s">
        <v>277</v>
      </c>
      <c r="D22" s="243">
        <v>550</v>
      </c>
      <c r="E22" s="279" t="s">
        <v>311</v>
      </c>
      <c r="F22" s="254"/>
      <c r="G22" s="6">
        <v>280</v>
      </c>
      <c r="H22" s="230">
        <f t="shared" si="6"/>
        <v>1.9642857142857142</v>
      </c>
      <c r="I22" s="19">
        <f t="shared" si="7"/>
        <v>2</v>
      </c>
      <c r="J22" s="60">
        <v>8.2100000000000006E-2</v>
      </c>
      <c r="K22" s="60">
        <f t="shared" si="0"/>
        <v>45.976000000000006</v>
      </c>
      <c r="L22" s="272" t="str">
        <f t="shared" si="8"/>
        <v/>
      </c>
      <c r="M22" s="282" t="s">
        <v>350</v>
      </c>
      <c r="N22" s="252"/>
      <c r="O22" s="258">
        <v>365</v>
      </c>
      <c r="P22" s="133">
        <f t="shared" si="9"/>
        <v>1.5068493150684932</v>
      </c>
      <c r="Q22" s="12">
        <f t="shared" si="12"/>
        <v>2</v>
      </c>
      <c r="R22" s="12">
        <f t="shared" si="13"/>
        <v>6.786301369863014E-2</v>
      </c>
      <c r="S22" s="12">
        <v>24.77</v>
      </c>
      <c r="T22" s="262">
        <f t="shared" si="1"/>
        <v>49.54</v>
      </c>
      <c r="U22" s="264" t="str">
        <f t="shared" si="10"/>
        <v/>
      </c>
      <c r="V22" s="290"/>
      <c r="W22" s="252" t="s">
        <v>375</v>
      </c>
      <c r="X22" s="60">
        <v>470</v>
      </c>
      <c r="Y22" s="232">
        <f t="shared" si="2"/>
        <v>1.1702127659574468</v>
      </c>
      <c r="Z22" s="226">
        <f t="shared" si="15"/>
        <v>2</v>
      </c>
      <c r="AA22" s="226">
        <f t="shared" si="16"/>
        <v>6.740425531914894E-2</v>
      </c>
      <c r="AB22" s="226">
        <v>31.68</v>
      </c>
      <c r="AC22" s="266">
        <f t="shared" si="3"/>
        <v>63.36</v>
      </c>
      <c r="AD22" s="269"/>
      <c r="AE22" s="282" t="s">
        <v>405</v>
      </c>
      <c r="AF22" s="252"/>
      <c r="AG22" s="19">
        <v>255</v>
      </c>
      <c r="AH22" s="223">
        <f t="shared" si="4"/>
        <v>2.1568627450980391</v>
      </c>
      <c r="AI22" s="12">
        <f t="shared" si="14"/>
        <v>3</v>
      </c>
      <c r="AJ22" s="12">
        <v>6.2E-2</v>
      </c>
      <c r="AK22" s="294">
        <f t="shared" si="5"/>
        <v>47.43</v>
      </c>
      <c r="AL22" s="272" t="str">
        <f t="shared" si="11"/>
        <v/>
      </c>
    </row>
    <row r="23" spans="1:38" s="231" customFormat="1">
      <c r="A23" s="242" t="s">
        <v>253</v>
      </c>
      <c r="B23" s="147" t="s">
        <v>285</v>
      </c>
      <c r="C23" s="19" t="s">
        <v>286</v>
      </c>
      <c r="D23" s="243">
        <v>155</v>
      </c>
      <c r="E23" s="279" t="s">
        <v>317</v>
      </c>
      <c r="F23" s="254"/>
      <c r="G23" s="6">
        <v>280</v>
      </c>
      <c r="H23" s="230">
        <f t="shared" si="6"/>
        <v>0.5535714285714286</v>
      </c>
      <c r="I23" s="19">
        <f t="shared" si="7"/>
        <v>1</v>
      </c>
      <c r="J23" s="60">
        <v>6.9900000000000004E-2</v>
      </c>
      <c r="K23" s="60">
        <f t="shared" si="0"/>
        <v>19.572000000000003</v>
      </c>
      <c r="L23" s="272" t="str">
        <f t="shared" si="8"/>
        <v/>
      </c>
      <c r="M23" s="282" t="s">
        <v>347</v>
      </c>
      <c r="N23" s="252"/>
      <c r="O23" s="258">
        <v>365</v>
      </c>
      <c r="P23" s="133">
        <f t="shared" si="9"/>
        <v>0.42465753424657532</v>
      </c>
      <c r="Q23" s="12">
        <f t="shared" si="12"/>
        <v>1</v>
      </c>
      <c r="R23" s="12">
        <f t="shared" si="13"/>
        <v>6.786301369863014E-2</v>
      </c>
      <c r="S23" s="12">
        <v>24.77</v>
      </c>
      <c r="T23" s="262">
        <f t="shared" si="1"/>
        <v>24.77</v>
      </c>
      <c r="U23" s="264" t="str">
        <f t="shared" si="10"/>
        <v/>
      </c>
      <c r="V23" s="290"/>
      <c r="W23" s="252" t="s">
        <v>375</v>
      </c>
      <c r="X23" s="60">
        <v>264</v>
      </c>
      <c r="Y23" s="232">
        <f t="shared" si="2"/>
        <v>0.58712121212121215</v>
      </c>
      <c r="Z23" s="226">
        <f t="shared" si="15"/>
        <v>1</v>
      </c>
      <c r="AA23" s="226">
        <f t="shared" si="16"/>
        <v>8.6022727272727278E-2</v>
      </c>
      <c r="AB23" s="226">
        <v>22.71</v>
      </c>
      <c r="AC23" s="266">
        <f t="shared" si="3"/>
        <v>22.71</v>
      </c>
      <c r="AD23" s="269"/>
      <c r="AE23" s="282"/>
      <c r="AF23" s="252"/>
      <c r="AG23" s="19"/>
      <c r="AH23" s="223" t="str">
        <f t="shared" si="4"/>
        <v/>
      </c>
      <c r="AI23" s="12"/>
      <c r="AJ23" s="12"/>
      <c r="AK23" s="294" t="str">
        <f t="shared" si="5"/>
        <v>non</v>
      </c>
      <c r="AL23" s="272" t="str">
        <f t="shared" si="11"/>
        <v/>
      </c>
    </row>
    <row r="24" spans="1:38" s="231" customFormat="1">
      <c r="A24" s="242" t="s">
        <v>253</v>
      </c>
      <c r="B24" s="147" t="s">
        <v>283</v>
      </c>
      <c r="C24" s="19" t="s">
        <v>284</v>
      </c>
      <c r="D24" s="243">
        <v>80</v>
      </c>
      <c r="E24" s="279" t="s">
        <v>316</v>
      </c>
      <c r="F24" s="254"/>
      <c r="G24" s="6">
        <v>175</v>
      </c>
      <c r="H24" s="230">
        <f t="shared" si="6"/>
        <v>0.45714285714285713</v>
      </c>
      <c r="I24" s="19">
        <f t="shared" si="7"/>
        <v>1</v>
      </c>
      <c r="J24" s="60">
        <v>0.1827</v>
      </c>
      <c r="K24" s="60">
        <f t="shared" si="0"/>
        <v>31.9725</v>
      </c>
      <c r="L24" s="272" t="str">
        <f t="shared" si="8"/>
        <v/>
      </c>
      <c r="M24" s="282" t="s">
        <v>348</v>
      </c>
      <c r="N24" s="252"/>
      <c r="O24" s="258">
        <v>175</v>
      </c>
      <c r="P24" s="133">
        <f t="shared" si="9"/>
        <v>0.45714285714285713</v>
      </c>
      <c r="Q24" s="12">
        <f t="shared" si="12"/>
        <v>1</v>
      </c>
      <c r="R24" s="12">
        <f t="shared" si="13"/>
        <v>0.14605714285714286</v>
      </c>
      <c r="S24" s="12">
        <v>25.56</v>
      </c>
      <c r="T24" s="262">
        <f t="shared" si="1"/>
        <v>25.56</v>
      </c>
      <c r="U24" s="264" t="str">
        <f t="shared" si="10"/>
        <v/>
      </c>
      <c r="V24" s="290"/>
      <c r="W24" s="252" t="s">
        <v>375</v>
      </c>
      <c r="X24" s="60">
        <v>264</v>
      </c>
      <c r="Y24" s="232">
        <f t="shared" si="2"/>
        <v>0.30303030303030304</v>
      </c>
      <c r="Z24" s="226">
        <f t="shared" si="15"/>
        <v>1</v>
      </c>
      <c r="AA24" s="226">
        <f t="shared" si="16"/>
        <v>0.10428030303030303</v>
      </c>
      <c r="AB24" s="226">
        <v>27.53</v>
      </c>
      <c r="AC24" s="266">
        <f t="shared" si="3"/>
        <v>27.53</v>
      </c>
      <c r="AD24" s="269"/>
      <c r="AE24" s="282"/>
      <c r="AF24" s="252"/>
      <c r="AG24" s="19"/>
      <c r="AH24" s="223" t="str">
        <f t="shared" si="4"/>
        <v/>
      </c>
      <c r="AI24" s="12"/>
      <c r="AJ24" s="12"/>
      <c r="AK24" s="294" t="str">
        <f t="shared" si="5"/>
        <v>non</v>
      </c>
      <c r="AL24" s="272" t="str">
        <f t="shared" si="11"/>
        <v/>
      </c>
    </row>
    <row r="25" spans="1:38" s="231" customFormat="1">
      <c r="A25" s="242" t="s">
        <v>253</v>
      </c>
      <c r="B25" s="147" t="s">
        <v>254</v>
      </c>
      <c r="C25" s="19" t="s">
        <v>256</v>
      </c>
      <c r="D25" s="243">
        <v>272</v>
      </c>
      <c r="E25" s="279" t="s">
        <v>291</v>
      </c>
      <c r="F25" s="254"/>
      <c r="G25" s="6">
        <v>280</v>
      </c>
      <c r="H25" s="230">
        <f t="shared" si="6"/>
        <v>0.97142857142857142</v>
      </c>
      <c r="I25" s="19">
        <f t="shared" si="7"/>
        <v>1</v>
      </c>
      <c r="J25" s="60">
        <v>8.09E-2</v>
      </c>
      <c r="K25" s="60">
        <f t="shared" si="0"/>
        <v>22.652000000000001</v>
      </c>
      <c r="L25" s="272" t="str">
        <f t="shared" si="8"/>
        <v/>
      </c>
      <c r="M25" s="282"/>
      <c r="N25" s="252"/>
      <c r="O25" s="258"/>
      <c r="P25" s="133" t="str">
        <f t="shared" si="9"/>
        <v/>
      </c>
      <c r="Q25" s="12"/>
      <c r="R25" s="12"/>
      <c r="S25" s="12"/>
      <c r="T25" s="262" t="str">
        <f t="shared" si="1"/>
        <v>non</v>
      </c>
      <c r="U25" s="264" t="str">
        <f t="shared" si="10"/>
        <v/>
      </c>
      <c r="V25" s="290"/>
      <c r="W25" s="252" t="s">
        <v>375</v>
      </c>
      <c r="X25" s="60">
        <v>470</v>
      </c>
      <c r="Y25" s="232">
        <f t="shared" si="2"/>
        <v>0.5787234042553191</v>
      </c>
      <c r="Z25" s="226">
        <f t="shared" si="15"/>
        <v>1</v>
      </c>
      <c r="AA25" s="226">
        <f t="shared" si="16"/>
        <v>6.740425531914894E-2</v>
      </c>
      <c r="AB25" s="226">
        <v>31.68</v>
      </c>
      <c r="AC25" s="266">
        <f t="shared" si="3"/>
        <v>31.68</v>
      </c>
      <c r="AD25" s="269"/>
      <c r="AE25" s="282" t="s">
        <v>382</v>
      </c>
      <c r="AF25" s="252"/>
      <c r="AG25" s="19">
        <v>355</v>
      </c>
      <c r="AH25" s="223">
        <f t="shared" si="4"/>
        <v>0.76619718309859153</v>
      </c>
      <c r="AI25" s="12">
        <f t="shared" ref="AI25:AI52" si="17">ROUNDUP(AH25,0)</f>
        <v>1</v>
      </c>
      <c r="AJ25" s="12">
        <v>5.1999999999999998E-2</v>
      </c>
      <c r="AK25" s="294">
        <f t="shared" si="5"/>
        <v>18.46</v>
      </c>
      <c r="AL25" s="272" t="str">
        <f t="shared" si="11"/>
        <v/>
      </c>
    </row>
    <row r="26" spans="1:38" s="231" customFormat="1">
      <c r="A26" s="242" t="s">
        <v>253</v>
      </c>
      <c r="B26" s="147" t="s">
        <v>254</v>
      </c>
      <c r="C26" s="19" t="s">
        <v>257</v>
      </c>
      <c r="D26" s="243">
        <v>680</v>
      </c>
      <c r="E26" s="279" t="s">
        <v>292</v>
      </c>
      <c r="F26" s="254"/>
      <c r="G26" s="6">
        <v>280</v>
      </c>
      <c r="H26" s="230">
        <f t="shared" si="6"/>
        <v>2.4285714285714284</v>
      </c>
      <c r="I26" s="19">
        <f t="shared" si="7"/>
        <v>3</v>
      </c>
      <c r="J26" s="60">
        <v>6.9900000000000004E-2</v>
      </c>
      <c r="K26" s="60">
        <f t="shared" si="0"/>
        <v>58.716000000000001</v>
      </c>
      <c r="L26" s="272" t="str">
        <f t="shared" si="8"/>
        <v/>
      </c>
      <c r="M26" s="282" t="s">
        <v>339</v>
      </c>
      <c r="N26" s="252"/>
      <c r="O26" s="258">
        <v>365</v>
      </c>
      <c r="P26" s="133">
        <f t="shared" si="9"/>
        <v>1.8630136986301369</v>
      </c>
      <c r="Q26" s="12">
        <f>ROUNDUP(P26,0)</f>
        <v>2</v>
      </c>
      <c r="R26" s="12">
        <f>S26/O26</f>
        <v>6.786301369863014E-2</v>
      </c>
      <c r="S26" s="12">
        <v>24.77</v>
      </c>
      <c r="T26" s="262">
        <f t="shared" si="1"/>
        <v>49.54</v>
      </c>
      <c r="U26" s="264" t="str">
        <f t="shared" si="10"/>
        <v/>
      </c>
      <c r="V26" s="290"/>
      <c r="W26" s="252" t="s">
        <v>375</v>
      </c>
      <c r="X26" s="60">
        <v>470</v>
      </c>
      <c r="Y26" s="232">
        <f t="shared" si="2"/>
        <v>1.446808510638298</v>
      </c>
      <c r="Z26" s="226">
        <f t="shared" si="15"/>
        <v>2</v>
      </c>
      <c r="AA26" s="226">
        <f t="shared" si="16"/>
        <v>6.740425531914894E-2</v>
      </c>
      <c r="AB26" s="226">
        <v>31.68</v>
      </c>
      <c r="AC26" s="266">
        <f t="shared" si="3"/>
        <v>63.36</v>
      </c>
      <c r="AD26" s="269"/>
      <c r="AE26" s="282" t="s">
        <v>383</v>
      </c>
      <c r="AF26" s="252"/>
      <c r="AG26" s="19">
        <v>355</v>
      </c>
      <c r="AH26" s="223">
        <f t="shared" si="4"/>
        <v>1.9154929577464788</v>
      </c>
      <c r="AI26" s="12">
        <f t="shared" si="17"/>
        <v>2</v>
      </c>
      <c r="AJ26" s="12">
        <v>5.1999999999999998E-2</v>
      </c>
      <c r="AK26" s="294">
        <f t="shared" si="5"/>
        <v>36.92</v>
      </c>
      <c r="AL26" s="272" t="str">
        <f t="shared" si="11"/>
        <v/>
      </c>
    </row>
    <row r="27" spans="1:38" s="231" customFormat="1">
      <c r="A27" s="242" t="s">
        <v>253</v>
      </c>
      <c r="B27" s="147" t="s">
        <v>254</v>
      </c>
      <c r="C27" s="19" t="s">
        <v>258</v>
      </c>
      <c r="D27" s="243">
        <v>385</v>
      </c>
      <c r="E27" s="279" t="s">
        <v>293</v>
      </c>
      <c r="F27" s="254"/>
      <c r="G27" s="6">
        <v>280</v>
      </c>
      <c r="H27" s="230">
        <f t="shared" si="6"/>
        <v>1.375</v>
      </c>
      <c r="I27" s="19">
        <f t="shared" si="7"/>
        <v>2</v>
      </c>
      <c r="J27" s="60">
        <v>6.9900000000000004E-2</v>
      </c>
      <c r="K27" s="60">
        <f t="shared" si="0"/>
        <v>39.144000000000005</v>
      </c>
      <c r="L27" s="272" t="str">
        <f t="shared" si="8"/>
        <v/>
      </c>
      <c r="M27" s="282" t="s">
        <v>330</v>
      </c>
      <c r="N27" s="252"/>
      <c r="O27" s="258">
        <v>365</v>
      </c>
      <c r="P27" s="133">
        <f t="shared" si="9"/>
        <v>1.0547945205479452</v>
      </c>
      <c r="Q27" s="12">
        <f>ROUNDUP(P27,0)</f>
        <v>2</v>
      </c>
      <c r="R27" s="12">
        <f>S27/O27</f>
        <v>6.786301369863014E-2</v>
      </c>
      <c r="S27" s="12">
        <v>24.77</v>
      </c>
      <c r="T27" s="262">
        <f t="shared" si="1"/>
        <v>49.54</v>
      </c>
      <c r="U27" s="264" t="str">
        <f t="shared" si="10"/>
        <v/>
      </c>
      <c r="V27" s="290"/>
      <c r="W27" s="252" t="s">
        <v>375</v>
      </c>
      <c r="X27" s="60">
        <v>470</v>
      </c>
      <c r="Y27" s="232">
        <f t="shared" si="2"/>
        <v>0.81914893617021278</v>
      </c>
      <c r="Z27" s="226">
        <f t="shared" si="15"/>
        <v>1</v>
      </c>
      <c r="AA27" s="226">
        <f t="shared" si="16"/>
        <v>6.740425531914894E-2</v>
      </c>
      <c r="AB27" s="226">
        <v>31.68</v>
      </c>
      <c r="AC27" s="266">
        <f t="shared" si="3"/>
        <v>31.68</v>
      </c>
      <c r="AD27" s="269"/>
      <c r="AE27" s="282" t="s">
        <v>384</v>
      </c>
      <c r="AF27" s="252"/>
      <c r="AG27" s="19">
        <v>255</v>
      </c>
      <c r="AH27" s="223">
        <f t="shared" si="4"/>
        <v>1.5098039215686274</v>
      </c>
      <c r="AI27" s="12">
        <f t="shared" si="17"/>
        <v>2</v>
      </c>
      <c r="AJ27" s="12">
        <v>6.2E-2</v>
      </c>
      <c r="AK27" s="294">
        <f t="shared" si="5"/>
        <v>31.62</v>
      </c>
      <c r="AL27" s="272" t="str">
        <f t="shared" si="11"/>
        <v/>
      </c>
    </row>
    <row r="28" spans="1:38" s="231" customFormat="1">
      <c r="A28" s="242" t="s">
        <v>253</v>
      </c>
      <c r="B28" s="147" t="s">
        <v>254</v>
      </c>
      <c r="C28" s="19" t="s">
        <v>261</v>
      </c>
      <c r="D28" s="243">
        <v>780</v>
      </c>
      <c r="E28" s="279" t="s">
        <v>296</v>
      </c>
      <c r="F28" s="254"/>
      <c r="G28" s="6">
        <v>280</v>
      </c>
      <c r="H28" s="230">
        <f t="shared" si="6"/>
        <v>2.7857142857142856</v>
      </c>
      <c r="I28" s="19">
        <f t="shared" si="7"/>
        <v>3</v>
      </c>
      <c r="J28" s="60">
        <v>6.9900000000000004E-2</v>
      </c>
      <c r="K28" s="60">
        <f t="shared" si="0"/>
        <v>58.716000000000001</v>
      </c>
      <c r="L28" s="272" t="str">
        <f t="shared" si="8"/>
        <v/>
      </c>
      <c r="M28" s="282"/>
      <c r="N28" s="252"/>
      <c r="O28" s="258"/>
      <c r="P28" s="133" t="str">
        <f t="shared" si="9"/>
        <v/>
      </c>
      <c r="Q28" s="12"/>
      <c r="R28" s="12"/>
      <c r="S28" s="12"/>
      <c r="T28" s="262" t="str">
        <f t="shared" si="1"/>
        <v>non</v>
      </c>
      <c r="U28" s="264" t="str">
        <f t="shared" si="10"/>
        <v/>
      </c>
      <c r="V28" s="290"/>
      <c r="W28" s="252" t="s">
        <v>375</v>
      </c>
      <c r="X28" s="60">
        <v>470</v>
      </c>
      <c r="Y28" s="232">
        <f t="shared" si="2"/>
        <v>1.6595744680851063</v>
      </c>
      <c r="Z28" s="226">
        <f t="shared" si="15"/>
        <v>2</v>
      </c>
      <c r="AA28" s="226">
        <f t="shared" si="16"/>
        <v>6.740425531914894E-2</v>
      </c>
      <c r="AB28" s="226">
        <v>31.68</v>
      </c>
      <c r="AC28" s="266">
        <f t="shared" si="3"/>
        <v>63.36</v>
      </c>
      <c r="AD28" s="269"/>
      <c r="AE28" s="282" t="s">
        <v>390</v>
      </c>
      <c r="AF28" s="252"/>
      <c r="AG28" s="19">
        <v>355</v>
      </c>
      <c r="AH28" s="223">
        <f t="shared" si="4"/>
        <v>2.1971830985915495</v>
      </c>
      <c r="AI28" s="12">
        <f t="shared" si="17"/>
        <v>3</v>
      </c>
      <c r="AJ28" s="12">
        <v>5.1999999999999998E-2</v>
      </c>
      <c r="AK28" s="294">
        <f t="shared" si="5"/>
        <v>55.38</v>
      </c>
      <c r="AL28" s="272" t="str">
        <f t="shared" si="11"/>
        <v/>
      </c>
    </row>
    <row r="29" spans="1:38" s="231" customFormat="1">
      <c r="A29" s="242" t="s">
        <v>253</v>
      </c>
      <c r="B29" s="147" t="s">
        <v>254</v>
      </c>
      <c r="C29" s="19" t="s">
        <v>262</v>
      </c>
      <c r="D29" s="243">
        <v>96</v>
      </c>
      <c r="E29" s="279" t="s">
        <v>297</v>
      </c>
      <c r="F29" s="254"/>
      <c r="G29" s="6">
        <v>280</v>
      </c>
      <c r="H29" s="230">
        <f t="shared" si="6"/>
        <v>0.34285714285714286</v>
      </c>
      <c r="I29" s="19">
        <f t="shared" si="7"/>
        <v>1</v>
      </c>
      <c r="J29" s="60">
        <v>6.9900000000000004E-2</v>
      </c>
      <c r="K29" s="60">
        <f t="shared" si="0"/>
        <v>19.572000000000003</v>
      </c>
      <c r="L29" s="272" t="str">
        <f t="shared" si="8"/>
        <v/>
      </c>
      <c r="M29" s="282" t="s">
        <v>333</v>
      </c>
      <c r="N29" s="252"/>
      <c r="O29" s="258">
        <v>365</v>
      </c>
      <c r="P29" s="133">
        <f t="shared" si="9"/>
        <v>0.26301369863013696</v>
      </c>
      <c r="Q29" s="12">
        <f>ROUNDUP(P29,0)</f>
        <v>1</v>
      </c>
      <c r="R29" s="12">
        <f>S29/O29</f>
        <v>6.0273972602739728E-2</v>
      </c>
      <c r="S29" s="12">
        <v>22</v>
      </c>
      <c r="T29" s="262">
        <f t="shared" si="1"/>
        <v>22</v>
      </c>
      <c r="U29" s="264" t="str">
        <f t="shared" si="10"/>
        <v/>
      </c>
      <c r="V29" s="290"/>
      <c r="W29" s="252" t="s">
        <v>375</v>
      </c>
      <c r="X29" s="60">
        <v>470</v>
      </c>
      <c r="Y29" s="232">
        <f t="shared" si="2"/>
        <v>0.20425531914893616</v>
      </c>
      <c r="Z29" s="226">
        <f t="shared" si="15"/>
        <v>1</v>
      </c>
      <c r="AA29" s="226">
        <f t="shared" si="16"/>
        <v>6.740425531914894E-2</v>
      </c>
      <c r="AB29" s="226">
        <v>31.68</v>
      </c>
      <c r="AC29" s="266">
        <f t="shared" si="3"/>
        <v>31.68</v>
      </c>
      <c r="AD29" s="269"/>
      <c r="AE29" s="282" t="s">
        <v>391</v>
      </c>
      <c r="AF29" s="252"/>
      <c r="AG29" s="19">
        <v>255</v>
      </c>
      <c r="AH29" s="223">
        <f t="shared" si="4"/>
        <v>0.37647058823529411</v>
      </c>
      <c r="AI29" s="12">
        <f t="shared" si="17"/>
        <v>1</v>
      </c>
      <c r="AJ29" s="12">
        <v>6.2E-2</v>
      </c>
      <c r="AK29" s="294">
        <f t="shared" si="5"/>
        <v>15.81</v>
      </c>
      <c r="AL29" s="272" t="str">
        <f t="shared" si="11"/>
        <v/>
      </c>
    </row>
    <row r="30" spans="1:38" s="231" customFormat="1">
      <c r="A30" s="242" t="s">
        <v>253</v>
      </c>
      <c r="B30" s="147" t="s">
        <v>254</v>
      </c>
      <c r="C30" s="19" t="s">
        <v>267</v>
      </c>
      <c r="D30" s="243">
        <v>489</v>
      </c>
      <c r="E30" s="279" t="s">
        <v>303</v>
      </c>
      <c r="F30" s="254"/>
      <c r="G30" s="6">
        <v>280</v>
      </c>
      <c r="H30" s="230">
        <f t="shared" si="6"/>
        <v>1.7464285714285714</v>
      </c>
      <c r="I30" s="19">
        <f t="shared" si="7"/>
        <v>2</v>
      </c>
      <c r="J30" s="60">
        <v>6.9900000000000004E-2</v>
      </c>
      <c r="K30" s="60">
        <f t="shared" si="0"/>
        <v>39.144000000000005</v>
      </c>
      <c r="L30" s="272" t="str">
        <f t="shared" si="8"/>
        <v/>
      </c>
      <c r="M30" s="282"/>
      <c r="N30" s="252"/>
      <c r="O30" s="258"/>
      <c r="P30" s="133" t="str">
        <f t="shared" si="9"/>
        <v/>
      </c>
      <c r="Q30" s="12"/>
      <c r="R30" s="12"/>
      <c r="S30" s="12"/>
      <c r="T30" s="262" t="str">
        <f t="shared" si="1"/>
        <v>non</v>
      </c>
      <c r="U30" s="264" t="str">
        <f t="shared" si="10"/>
        <v/>
      </c>
      <c r="V30" s="290"/>
      <c r="W30" s="252" t="s">
        <v>375</v>
      </c>
      <c r="X30" s="60">
        <v>470</v>
      </c>
      <c r="Y30" s="232">
        <f t="shared" si="2"/>
        <v>1.0404255319148936</v>
      </c>
      <c r="Z30" s="226">
        <v>1</v>
      </c>
      <c r="AA30" s="226">
        <f t="shared" si="16"/>
        <v>6.740425531914894E-2</v>
      </c>
      <c r="AB30" s="226">
        <v>31.68</v>
      </c>
      <c r="AC30" s="266">
        <f t="shared" si="3"/>
        <v>31.68</v>
      </c>
      <c r="AD30" s="269"/>
      <c r="AE30" s="282" t="s">
        <v>397</v>
      </c>
      <c r="AF30" s="252"/>
      <c r="AG30" s="19">
        <v>255</v>
      </c>
      <c r="AH30" s="223">
        <f t="shared" si="4"/>
        <v>1.9176470588235295</v>
      </c>
      <c r="AI30" s="12">
        <f t="shared" si="17"/>
        <v>2</v>
      </c>
      <c r="AJ30" s="12">
        <v>6.2E-2</v>
      </c>
      <c r="AK30" s="294">
        <f t="shared" si="5"/>
        <v>31.62</v>
      </c>
      <c r="AL30" s="272" t="str">
        <f t="shared" si="11"/>
        <v/>
      </c>
    </row>
    <row r="31" spans="1:38" s="231" customFormat="1">
      <c r="A31" s="242" t="s">
        <v>253</v>
      </c>
      <c r="B31" s="147" t="s">
        <v>254</v>
      </c>
      <c r="C31" s="19" t="s">
        <v>268</v>
      </c>
      <c r="D31" s="243">
        <v>446</v>
      </c>
      <c r="E31" s="279"/>
      <c r="F31" s="254"/>
      <c r="G31" s="6">
        <v>280</v>
      </c>
      <c r="H31" s="230">
        <f t="shared" si="6"/>
        <v>1.5928571428571427</v>
      </c>
      <c r="I31" s="19">
        <f t="shared" si="7"/>
        <v>2</v>
      </c>
      <c r="J31" s="60">
        <v>6.9900000000000004E-2</v>
      </c>
      <c r="K31" s="60">
        <f t="shared" si="0"/>
        <v>39.144000000000005</v>
      </c>
      <c r="L31" s="272" t="str">
        <f t="shared" si="8"/>
        <v/>
      </c>
      <c r="M31" s="282" t="s">
        <v>329</v>
      </c>
      <c r="N31" s="252"/>
      <c r="O31" s="258">
        <v>365</v>
      </c>
      <c r="P31" s="133">
        <f t="shared" si="9"/>
        <v>1.2219178082191782</v>
      </c>
      <c r="Q31" s="12">
        <f t="shared" ref="Q31:Q38" si="18">ROUNDUP(P31,0)</f>
        <v>2</v>
      </c>
      <c r="R31" s="12">
        <f t="shared" ref="R31:R38" si="19">S31/O31</f>
        <v>6.0273972602739728E-2</v>
      </c>
      <c r="S31" s="12">
        <v>22</v>
      </c>
      <c r="T31" s="262">
        <f t="shared" si="1"/>
        <v>44</v>
      </c>
      <c r="U31" s="264" t="str">
        <f t="shared" si="10"/>
        <v/>
      </c>
      <c r="V31" s="290"/>
      <c r="W31" s="252" t="s">
        <v>375</v>
      </c>
      <c r="X31" s="60">
        <v>470</v>
      </c>
      <c r="Y31" s="232">
        <f t="shared" si="2"/>
        <v>0.94893617021276599</v>
      </c>
      <c r="Z31" s="226">
        <f t="shared" ref="Z31:Z44" si="20">ROUNDUP(Y31,0)</f>
        <v>1</v>
      </c>
      <c r="AA31" s="226">
        <f t="shared" si="16"/>
        <v>6.740425531914894E-2</v>
      </c>
      <c r="AB31" s="226">
        <v>31.68</v>
      </c>
      <c r="AC31" s="266">
        <f t="shared" si="3"/>
        <v>31.68</v>
      </c>
      <c r="AD31" s="269"/>
      <c r="AE31" s="282" t="s">
        <v>398</v>
      </c>
      <c r="AF31" s="252"/>
      <c r="AG31" s="19">
        <v>255</v>
      </c>
      <c r="AH31" s="223">
        <f t="shared" si="4"/>
        <v>1.7490196078431373</v>
      </c>
      <c r="AI31" s="12">
        <f t="shared" si="17"/>
        <v>2</v>
      </c>
      <c r="AJ31" s="12">
        <v>6.2E-2</v>
      </c>
      <c r="AK31" s="294">
        <f t="shared" si="5"/>
        <v>31.62</v>
      </c>
      <c r="AL31" s="272" t="str">
        <f t="shared" si="11"/>
        <v/>
      </c>
    </row>
    <row r="32" spans="1:38" s="231" customFormat="1">
      <c r="A32" s="242" t="s">
        <v>253</v>
      </c>
      <c r="B32" s="147" t="s">
        <v>254</v>
      </c>
      <c r="C32" s="19" t="s">
        <v>269</v>
      </c>
      <c r="D32" s="243">
        <v>128</v>
      </c>
      <c r="E32" s="279" t="s">
        <v>304</v>
      </c>
      <c r="F32" s="254"/>
      <c r="G32" s="6">
        <v>280</v>
      </c>
      <c r="H32" s="230">
        <f t="shared" si="6"/>
        <v>0.45714285714285713</v>
      </c>
      <c r="I32" s="19">
        <f t="shared" si="7"/>
        <v>1</v>
      </c>
      <c r="J32" s="60">
        <v>6.9900000000000004E-2</v>
      </c>
      <c r="K32" s="60">
        <f t="shared" si="0"/>
        <v>19.572000000000003</v>
      </c>
      <c r="L32" s="272" t="str">
        <f t="shared" si="8"/>
        <v/>
      </c>
      <c r="M32" s="282" t="s">
        <v>340</v>
      </c>
      <c r="N32" s="252"/>
      <c r="O32" s="258">
        <v>365</v>
      </c>
      <c r="P32" s="133">
        <f t="shared" si="9"/>
        <v>0.35068493150684932</v>
      </c>
      <c r="Q32" s="12">
        <f t="shared" si="18"/>
        <v>1</v>
      </c>
      <c r="R32" s="12">
        <f t="shared" si="19"/>
        <v>6.0273972602739728E-2</v>
      </c>
      <c r="S32" s="12">
        <v>22</v>
      </c>
      <c r="T32" s="262">
        <f t="shared" si="1"/>
        <v>22</v>
      </c>
      <c r="U32" s="264" t="str">
        <f t="shared" si="10"/>
        <v/>
      </c>
      <c r="V32" s="290"/>
      <c r="W32" s="252" t="s">
        <v>375</v>
      </c>
      <c r="X32" s="60">
        <v>470</v>
      </c>
      <c r="Y32" s="232">
        <f t="shared" si="2"/>
        <v>0.2723404255319149</v>
      </c>
      <c r="Z32" s="226">
        <f t="shared" si="20"/>
        <v>1</v>
      </c>
      <c r="AA32" s="226">
        <f t="shared" si="16"/>
        <v>6.740425531914894E-2</v>
      </c>
      <c r="AB32" s="226">
        <v>31.68</v>
      </c>
      <c r="AC32" s="266">
        <f t="shared" si="3"/>
        <v>31.68</v>
      </c>
      <c r="AD32" s="269"/>
      <c r="AE32" s="282" t="s">
        <v>399</v>
      </c>
      <c r="AF32" s="252"/>
      <c r="AG32" s="19">
        <v>255</v>
      </c>
      <c r="AH32" s="223">
        <f t="shared" si="4"/>
        <v>0.50196078431372548</v>
      </c>
      <c r="AI32" s="12">
        <f t="shared" si="17"/>
        <v>1</v>
      </c>
      <c r="AJ32" s="12">
        <v>6.2E-2</v>
      </c>
      <c r="AK32" s="294">
        <f t="shared" si="5"/>
        <v>15.81</v>
      </c>
      <c r="AL32" s="272" t="str">
        <f t="shared" si="11"/>
        <v/>
      </c>
    </row>
    <row r="33" spans="1:38" s="231" customFormat="1">
      <c r="A33" s="242" t="s">
        <v>253</v>
      </c>
      <c r="B33" s="147" t="s">
        <v>254</v>
      </c>
      <c r="C33" s="19" t="s">
        <v>270</v>
      </c>
      <c r="D33" s="243">
        <v>1372</v>
      </c>
      <c r="E33" s="279" t="s">
        <v>305</v>
      </c>
      <c r="F33" s="254"/>
      <c r="G33" s="6">
        <v>280</v>
      </c>
      <c r="H33" s="230">
        <f t="shared" si="6"/>
        <v>4.9000000000000004</v>
      </c>
      <c r="I33" s="19">
        <f t="shared" si="7"/>
        <v>5</v>
      </c>
      <c r="J33" s="60">
        <v>6.9900000000000004E-2</v>
      </c>
      <c r="K33" s="60">
        <f t="shared" si="0"/>
        <v>97.860000000000014</v>
      </c>
      <c r="L33" s="272" t="str">
        <f t="shared" si="8"/>
        <v/>
      </c>
      <c r="M33" s="282" t="s">
        <v>341</v>
      </c>
      <c r="N33" s="252"/>
      <c r="O33" s="258">
        <v>365</v>
      </c>
      <c r="P33" s="133">
        <f t="shared" si="9"/>
        <v>3.7589041095890412</v>
      </c>
      <c r="Q33" s="12">
        <f t="shared" si="18"/>
        <v>4</v>
      </c>
      <c r="R33" s="12">
        <f t="shared" si="19"/>
        <v>6.0273972602739728E-2</v>
      </c>
      <c r="S33" s="12">
        <v>22</v>
      </c>
      <c r="T33" s="262">
        <f t="shared" si="1"/>
        <v>88</v>
      </c>
      <c r="U33" s="264" t="str">
        <f t="shared" si="10"/>
        <v/>
      </c>
      <c r="V33" s="290"/>
      <c r="W33" s="252" t="s">
        <v>375</v>
      </c>
      <c r="X33" s="60">
        <v>470</v>
      </c>
      <c r="Y33" s="232">
        <f t="shared" si="2"/>
        <v>2.9191489361702128</v>
      </c>
      <c r="Z33" s="226">
        <f t="shared" si="20"/>
        <v>3</v>
      </c>
      <c r="AA33" s="226">
        <f t="shared" si="16"/>
        <v>6.740425531914894E-2</v>
      </c>
      <c r="AB33" s="226">
        <v>31.68</v>
      </c>
      <c r="AC33" s="266">
        <f t="shared" si="3"/>
        <v>95.039999999999992</v>
      </c>
      <c r="AD33" s="269"/>
      <c r="AE33" s="282" t="s">
        <v>400</v>
      </c>
      <c r="AF33" s="252"/>
      <c r="AG33" s="19">
        <v>355</v>
      </c>
      <c r="AH33" s="223">
        <f t="shared" si="4"/>
        <v>3.8647887323943664</v>
      </c>
      <c r="AI33" s="12">
        <f t="shared" si="17"/>
        <v>4</v>
      </c>
      <c r="AJ33" s="12">
        <v>5.1999999999999998E-2</v>
      </c>
      <c r="AK33" s="294">
        <f t="shared" si="5"/>
        <v>73.84</v>
      </c>
      <c r="AL33" s="272" t="str">
        <f t="shared" si="11"/>
        <v/>
      </c>
    </row>
    <row r="34" spans="1:38" s="231" customFormat="1" ht="30">
      <c r="A34" s="242" t="s">
        <v>253</v>
      </c>
      <c r="B34" s="147" t="s">
        <v>254</v>
      </c>
      <c r="C34" s="19" t="s">
        <v>271</v>
      </c>
      <c r="D34" s="243">
        <v>115</v>
      </c>
      <c r="E34" s="279" t="s">
        <v>306</v>
      </c>
      <c r="F34" s="254"/>
      <c r="G34" s="6">
        <v>280</v>
      </c>
      <c r="H34" s="230">
        <f t="shared" si="6"/>
        <v>0.4107142857142857</v>
      </c>
      <c r="I34" s="19">
        <f t="shared" si="7"/>
        <v>1</v>
      </c>
      <c r="J34" s="60">
        <v>6.9900000000000004E-2</v>
      </c>
      <c r="K34" s="60">
        <f t="shared" si="0"/>
        <v>19.572000000000003</v>
      </c>
      <c r="L34" s="272" t="str">
        <f t="shared" si="8"/>
        <v/>
      </c>
      <c r="M34" s="282" t="s">
        <v>349</v>
      </c>
      <c r="N34" s="252"/>
      <c r="O34" s="258">
        <v>365</v>
      </c>
      <c r="P34" s="133">
        <f t="shared" si="9"/>
        <v>0.31506849315068491</v>
      </c>
      <c r="Q34" s="12">
        <f t="shared" si="18"/>
        <v>1</v>
      </c>
      <c r="R34" s="12">
        <f t="shared" si="19"/>
        <v>6.0273972602739728E-2</v>
      </c>
      <c r="S34" s="12">
        <v>22</v>
      </c>
      <c r="T34" s="262">
        <f t="shared" si="1"/>
        <v>22</v>
      </c>
      <c r="U34" s="264" t="str">
        <f t="shared" si="10"/>
        <v/>
      </c>
      <c r="V34" s="290"/>
      <c r="W34" s="252" t="s">
        <v>375</v>
      </c>
      <c r="X34" s="60">
        <v>470</v>
      </c>
      <c r="Y34" s="232">
        <f t="shared" si="2"/>
        <v>0.24468085106382978</v>
      </c>
      <c r="Z34" s="226">
        <f t="shared" si="20"/>
        <v>1</v>
      </c>
      <c r="AA34" s="226">
        <f t="shared" si="16"/>
        <v>6.740425531914894E-2</v>
      </c>
      <c r="AB34" s="226">
        <v>31.68</v>
      </c>
      <c r="AC34" s="266">
        <f t="shared" si="3"/>
        <v>31.68</v>
      </c>
      <c r="AD34" s="269" t="str">
        <f t="shared" ref="AD34:AD52" si="21">IF(AND(W34="ok",AC34&lt;=$K34,AC34&lt;=$T34,AC34&lt;=AK34,AC34&lt;&gt;"non"),"oui","")</f>
        <v/>
      </c>
      <c r="AE34" s="282" t="s">
        <v>401</v>
      </c>
      <c r="AF34" s="252"/>
      <c r="AG34" s="19">
        <v>255</v>
      </c>
      <c r="AH34" s="223">
        <f t="shared" si="4"/>
        <v>0.45098039215686275</v>
      </c>
      <c r="AI34" s="12">
        <f t="shared" si="17"/>
        <v>1</v>
      </c>
      <c r="AJ34" s="12">
        <v>6.2E-2</v>
      </c>
      <c r="AK34" s="294">
        <f t="shared" si="5"/>
        <v>15.81</v>
      </c>
      <c r="AL34" s="272" t="str">
        <f t="shared" si="11"/>
        <v/>
      </c>
    </row>
    <row r="35" spans="1:38" s="231" customFormat="1">
      <c r="A35" s="242" t="s">
        <v>253</v>
      </c>
      <c r="B35" s="147" t="s">
        <v>275</v>
      </c>
      <c r="C35" s="19" t="s">
        <v>215</v>
      </c>
      <c r="D35" s="243">
        <v>93</v>
      </c>
      <c r="E35" s="279" t="s">
        <v>309</v>
      </c>
      <c r="F35" s="254"/>
      <c r="G35" s="6">
        <v>280</v>
      </c>
      <c r="H35" s="230">
        <f t="shared" si="6"/>
        <v>0.33214285714285713</v>
      </c>
      <c r="I35" s="19">
        <f t="shared" si="7"/>
        <v>1</v>
      </c>
      <c r="J35" s="60">
        <v>8.2100000000000006E-2</v>
      </c>
      <c r="K35" s="60">
        <f t="shared" si="0"/>
        <v>22.988000000000003</v>
      </c>
      <c r="L35" s="272" t="str">
        <f t="shared" si="8"/>
        <v/>
      </c>
      <c r="M35" s="282" t="s">
        <v>344</v>
      </c>
      <c r="N35" s="252"/>
      <c r="O35" s="258">
        <v>365</v>
      </c>
      <c r="P35" s="133">
        <f t="shared" si="9"/>
        <v>0.25479452054794521</v>
      </c>
      <c r="Q35" s="12">
        <f t="shared" si="18"/>
        <v>1</v>
      </c>
      <c r="R35" s="12">
        <f t="shared" si="19"/>
        <v>6.786301369863014E-2</v>
      </c>
      <c r="S35" s="12">
        <v>24.77</v>
      </c>
      <c r="T35" s="262">
        <f t="shared" si="1"/>
        <v>24.77</v>
      </c>
      <c r="U35" s="264" t="str">
        <f t="shared" si="10"/>
        <v/>
      </c>
      <c r="V35" s="290"/>
      <c r="W35" s="252" t="s">
        <v>375</v>
      </c>
      <c r="X35" s="60">
        <v>264</v>
      </c>
      <c r="Y35" s="232">
        <f t="shared" si="2"/>
        <v>0.35227272727272729</v>
      </c>
      <c r="Z35" s="226">
        <f t="shared" si="20"/>
        <v>1</v>
      </c>
      <c r="AA35" s="226">
        <f t="shared" si="16"/>
        <v>9.2386363636363641E-2</v>
      </c>
      <c r="AB35" s="226">
        <v>24.39</v>
      </c>
      <c r="AC35" s="266">
        <f t="shared" si="3"/>
        <v>24.39</v>
      </c>
      <c r="AD35" s="269" t="str">
        <f t="shared" si="21"/>
        <v/>
      </c>
      <c r="AE35" s="282" t="s">
        <v>403</v>
      </c>
      <c r="AF35" s="252"/>
      <c r="AG35" s="19">
        <v>255</v>
      </c>
      <c r="AH35" s="223">
        <f t="shared" si="4"/>
        <v>0.36470588235294116</v>
      </c>
      <c r="AI35" s="12">
        <f t="shared" si="17"/>
        <v>1</v>
      </c>
      <c r="AJ35" s="12">
        <v>6.2E-2</v>
      </c>
      <c r="AK35" s="294">
        <f t="shared" si="5"/>
        <v>15.81</v>
      </c>
      <c r="AL35" s="272" t="str">
        <f t="shared" si="11"/>
        <v/>
      </c>
    </row>
    <row r="36" spans="1:38" s="231" customFormat="1" ht="30">
      <c r="A36" s="242" t="s">
        <v>253</v>
      </c>
      <c r="B36" s="147" t="s">
        <v>275</v>
      </c>
      <c r="C36" s="19" t="s">
        <v>276</v>
      </c>
      <c r="D36" s="243">
        <v>435</v>
      </c>
      <c r="E36" s="279" t="s">
        <v>310</v>
      </c>
      <c r="F36" s="254"/>
      <c r="G36" s="6">
        <v>280</v>
      </c>
      <c r="H36" s="230">
        <f t="shared" si="6"/>
        <v>1.5535714285714286</v>
      </c>
      <c r="I36" s="19">
        <f t="shared" si="7"/>
        <v>2</v>
      </c>
      <c r="J36" s="60">
        <v>8.2100000000000006E-2</v>
      </c>
      <c r="K36" s="60">
        <f t="shared" si="0"/>
        <v>45.976000000000006</v>
      </c>
      <c r="L36" s="272" t="str">
        <f t="shared" si="8"/>
        <v/>
      </c>
      <c r="M36" s="282" t="s">
        <v>345</v>
      </c>
      <c r="N36" s="252"/>
      <c r="O36" s="258">
        <v>365</v>
      </c>
      <c r="P36" s="133">
        <f t="shared" si="9"/>
        <v>1.1917808219178083</v>
      </c>
      <c r="Q36" s="12">
        <f t="shared" si="18"/>
        <v>2</v>
      </c>
      <c r="R36" s="12">
        <f t="shared" si="19"/>
        <v>6.786301369863014E-2</v>
      </c>
      <c r="S36" s="12">
        <v>24.77</v>
      </c>
      <c r="T36" s="262">
        <f t="shared" si="1"/>
        <v>49.54</v>
      </c>
      <c r="U36" s="264" t="str">
        <f t="shared" si="10"/>
        <v/>
      </c>
      <c r="V36" s="290"/>
      <c r="W36" s="252" t="s">
        <v>375</v>
      </c>
      <c r="X36" s="60">
        <v>470</v>
      </c>
      <c r="Y36" s="232">
        <f t="shared" si="2"/>
        <v>0.92553191489361697</v>
      </c>
      <c r="Z36" s="226">
        <f t="shared" si="20"/>
        <v>1</v>
      </c>
      <c r="AA36" s="226">
        <f t="shared" si="16"/>
        <v>6.740425531914894E-2</v>
      </c>
      <c r="AB36" s="226">
        <v>31.68</v>
      </c>
      <c r="AC36" s="266">
        <f t="shared" si="3"/>
        <v>31.68</v>
      </c>
      <c r="AD36" s="269" t="str">
        <f t="shared" si="21"/>
        <v/>
      </c>
      <c r="AE36" s="282" t="s">
        <v>404</v>
      </c>
      <c r="AF36" s="252"/>
      <c r="AG36" s="19">
        <v>255</v>
      </c>
      <c r="AH36" s="223">
        <f t="shared" si="4"/>
        <v>1.7058823529411764</v>
      </c>
      <c r="AI36" s="12">
        <f t="shared" si="17"/>
        <v>2</v>
      </c>
      <c r="AJ36" s="12">
        <v>6.2E-2</v>
      </c>
      <c r="AK36" s="294">
        <f t="shared" si="5"/>
        <v>31.62</v>
      </c>
      <c r="AL36" s="272" t="str">
        <f t="shared" si="11"/>
        <v/>
      </c>
    </row>
    <row r="37" spans="1:38" s="231" customFormat="1">
      <c r="A37" s="242" t="s">
        <v>253</v>
      </c>
      <c r="B37" s="147" t="s">
        <v>275</v>
      </c>
      <c r="C37" s="19" t="s">
        <v>278</v>
      </c>
      <c r="D37" s="243">
        <v>120</v>
      </c>
      <c r="E37" s="279" t="s">
        <v>312</v>
      </c>
      <c r="F37" s="254"/>
      <c r="G37" s="6">
        <v>280</v>
      </c>
      <c r="H37" s="230">
        <f t="shared" si="6"/>
        <v>0.42857142857142855</v>
      </c>
      <c r="I37" s="19">
        <f t="shared" si="7"/>
        <v>1</v>
      </c>
      <c r="J37" s="60">
        <v>8.2100000000000006E-2</v>
      </c>
      <c r="K37" s="60">
        <f t="shared" si="0"/>
        <v>22.988000000000003</v>
      </c>
      <c r="L37" s="272" t="str">
        <f t="shared" si="8"/>
        <v/>
      </c>
      <c r="M37" s="282" t="s">
        <v>351</v>
      </c>
      <c r="N37" s="252"/>
      <c r="O37" s="258">
        <v>365</v>
      </c>
      <c r="P37" s="133">
        <f t="shared" si="9"/>
        <v>0.32876712328767121</v>
      </c>
      <c r="Q37" s="12">
        <f t="shared" si="18"/>
        <v>1</v>
      </c>
      <c r="R37" s="12">
        <f t="shared" si="19"/>
        <v>6.786301369863014E-2</v>
      </c>
      <c r="S37" s="12">
        <v>24.77</v>
      </c>
      <c r="T37" s="262">
        <f t="shared" si="1"/>
        <v>24.77</v>
      </c>
      <c r="U37" s="264" t="str">
        <f t="shared" si="10"/>
        <v/>
      </c>
      <c r="V37" s="290"/>
      <c r="W37" s="252" t="s">
        <v>375</v>
      </c>
      <c r="X37" s="60">
        <v>264</v>
      </c>
      <c r="Y37" s="232">
        <f t="shared" si="2"/>
        <v>0.45454545454545453</v>
      </c>
      <c r="Z37" s="226">
        <f t="shared" si="20"/>
        <v>1</v>
      </c>
      <c r="AA37" s="226">
        <f t="shared" si="16"/>
        <v>9.2386363636363641E-2</v>
      </c>
      <c r="AB37" s="226">
        <v>24.39</v>
      </c>
      <c r="AC37" s="266">
        <f t="shared" si="3"/>
        <v>24.39</v>
      </c>
      <c r="AD37" s="269" t="str">
        <f t="shared" si="21"/>
        <v/>
      </c>
      <c r="AE37" s="282" t="s">
        <v>406</v>
      </c>
      <c r="AF37" s="252"/>
      <c r="AG37" s="19">
        <v>255</v>
      </c>
      <c r="AH37" s="223">
        <f t="shared" si="4"/>
        <v>0.47058823529411764</v>
      </c>
      <c r="AI37" s="12">
        <f t="shared" si="17"/>
        <v>1</v>
      </c>
      <c r="AJ37" s="12">
        <v>6.2E-2</v>
      </c>
      <c r="AK37" s="294">
        <f t="shared" si="5"/>
        <v>15.81</v>
      </c>
      <c r="AL37" s="272" t="str">
        <f t="shared" si="11"/>
        <v/>
      </c>
    </row>
    <row r="38" spans="1:38" s="231" customFormat="1" ht="30">
      <c r="A38" s="242" t="s">
        <v>253</v>
      </c>
      <c r="B38" s="147" t="s">
        <v>275</v>
      </c>
      <c r="C38" s="19" t="s">
        <v>279</v>
      </c>
      <c r="D38" s="243">
        <v>80</v>
      </c>
      <c r="E38" s="279" t="s">
        <v>313</v>
      </c>
      <c r="F38" s="254"/>
      <c r="G38" s="6">
        <v>280</v>
      </c>
      <c r="H38" s="230">
        <f t="shared" si="6"/>
        <v>0.2857142857142857</v>
      </c>
      <c r="I38" s="19">
        <f t="shared" si="7"/>
        <v>1</v>
      </c>
      <c r="J38" s="60">
        <v>8.2100000000000006E-2</v>
      </c>
      <c r="K38" s="60">
        <f t="shared" si="0"/>
        <v>22.988000000000003</v>
      </c>
      <c r="L38" s="272" t="str">
        <f t="shared" si="8"/>
        <v/>
      </c>
      <c r="M38" s="282" t="s">
        <v>346</v>
      </c>
      <c r="N38" s="252"/>
      <c r="O38" s="258">
        <v>365</v>
      </c>
      <c r="P38" s="133">
        <f t="shared" si="9"/>
        <v>0.21917808219178081</v>
      </c>
      <c r="Q38" s="12">
        <f t="shared" si="18"/>
        <v>1</v>
      </c>
      <c r="R38" s="12">
        <f t="shared" si="19"/>
        <v>6.786301369863014E-2</v>
      </c>
      <c r="S38" s="12">
        <v>24.77</v>
      </c>
      <c r="T38" s="262">
        <f t="shared" si="1"/>
        <v>24.77</v>
      </c>
      <c r="U38" s="264" t="str">
        <f t="shared" si="10"/>
        <v/>
      </c>
      <c r="V38" s="290"/>
      <c r="W38" s="252" t="s">
        <v>375</v>
      </c>
      <c r="X38" s="60">
        <v>264</v>
      </c>
      <c r="Y38" s="232">
        <f t="shared" si="2"/>
        <v>0.30303030303030304</v>
      </c>
      <c r="Z38" s="226">
        <f t="shared" si="20"/>
        <v>1</v>
      </c>
      <c r="AA38" s="226">
        <f t="shared" si="16"/>
        <v>9.2386363636363641E-2</v>
      </c>
      <c r="AB38" s="226">
        <v>24.39</v>
      </c>
      <c r="AC38" s="266">
        <f t="shared" si="3"/>
        <v>24.39</v>
      </c>
      <c r="AD38" s="269" t="str">
        <f t="shared" si="21"/>
        <v/>
      </c>
      <c r="AE38" s="282" t="s">
        <v>407</v>
      </c>
      <c r="AF38" s="252"/>
      <c r="AG38" s="19">
        <v>255</v>
      </c>
      <c r="AH38" s="223">
        <f t="shared" si="4"/>
        <v>0.31372549019607843</v>
      </c>
      <c r="AI38" s="12">
        <f t="shared" si="17"/>
        <v>1</v>
      </c>
      <c r="AJ38" s="12">
        <v>6.2E-2</v>
      </c>
      <c r="AK38" s="294">
        <f t="shared" si="5"/>
        <v>15.81</v>
      </c>
      <c r="AL38" s="272" t="str">
        <f t="shared" si="11"/>
        <v/>
      </c>
    </row>
    <row r="39" spans="1:38" s="231" customFormat="1">
      <c r="A39" s="242" t="s">
        <v>253</v>
      </c>
      <c r="B39" s="147" t="s">
        <v>280</v>
      </c>
      <c r="C39" s="19" t="s">
        <v>215</v>
      </c>
      <c r="D39" s="243">
        <v>174</v>
      </c>
      <c r="E39" s="279" t="s">
        <v>314</v>
      </c>
      <c r="F39" s="254"/>
      <c r="G39" s="6">
        <v>280</v>
      </c>
      <c r="H39" s="230">
        <f t="shared" si="6"/>
        <v>0.62142857142857144</v>
      </c>
      <c r="I39" s="19">
        <f t="shared" si="7"/>
        <v>1</v>
      </c>
      <c r="J39" s="60">
        <v>8.09E-2</v>
      </c>
      <c r="K39" s="60">
        <f t="shared" si="0"/>
        <v>22.652000000000001</v>
      </c>
      <c r="L39" s="272" t="str">
        <f t="shared" si="8"/>
        <v/>
      </c>
      <c r="M39" s="282"/>
      <c r="N39" s="252"/>
      <c r="O39" s="258"/>
      <c r="P39" s="133" t="str">
        <f t="shared" si="9"/>
        <v/>
      </c>
      <c r="Q39" s="12"/>
      <c r="R39" s="12"/>
      <c r="S39" s="12"/>
      <c r="T39" s="262" t="str">
        <f t="shared" si="1"/>
        <v>non</v>
      </c>
      <c r="U39" s="264" t="str">
        <f t="shared" si="10"/>
        <v/>
      </c>
      <c r="V39" s="290"/>
      <c r="W39" s="252" t="s">
        <v>375</v>
      </c>
      <c r="X39" s="60">
        <v>264</v>
      </c>
      <c r="Y39" s="232">
        <f t="shared" si="2"/>
        <v>0.65909090909090906</v>
      </c>
      <c r="Z39" s="226">
        <f t="shared" si="20"/>
        <v>1</v>
      </c>
      <c r="AA39" s="226">
        <f t="shared" si="16"/>
        <v>8.2234848484848494E-2</v>
      </c>
      <c r="AB39" s="226">
        <v>21.71</v>
      </c>
      <c r="AC39" s="266">
        <f t="shared" si="3"/>
        <v>21.71</v>
      </c>
      <c r="AD39" s="269" t="str">
        <f t="shared" si="21"/>
        <v/>
      </c>
      <c r="AE39" s="282" t="s">
        <v>408</v>
      </c>
      <c r="AF39" s="252"/>
      <c r="AG39" s="19">
        <v>255</v>
      </c>
      <c r="AH39" s="223">
        <f t="shared" si="4"/>
        <v>0.68235294117647061</v>
      </c>
      <c r="AI39" s="12">
        <f t="shared" si="17"/>
        <v>1</v>
      </c>
      <c r="AJ39" s="12">
        <v>6.2E-2</v>
      </c>
      <c r="AK39" s="294">
        <f t="shared" si="5"/>
        <v>15.81</v>
      </c>
      <c r="AL39" s="272" t="str">
        <f t="shared" si="11"/>
        <v/>
      </c>
    </row>
    <row r="40" spans="1:38" s="231" customFormat="1">
      <c r="A40" s="242" t="s">
        <v>253</v>
      </c>
      <c r="B40" s="147" t="s">
        <v>280</v>
      </c>
      <c r="C40" s="19" t="s">
        <v>281</v>
      </c>
      <c r="D40" s="243">
        <v>898</v>
      </c>
      <c r="E40" s="279"/>
      <c r="F40" s="254"/>
      <c r="G40" s="6"/>
      <c r="H40" s="230" t="str">
        <f t="shared" si="6"/>
        <v/>
      </c>
      <c r="I40" s="19"/>
      <c r="J40" s="60"/>
      <c r="K40" s="60" t="str">
        <f t="shared" si="0"/>
        <v>non</v>
      </c>
      <c r="L40" s="272" t="str">
        <f t="shared" si="8"/>
        <v/>
      </c>
      <c r="M40" s="282"/>
      <c r="N40" s="252"/>
      <c r="O40" s="258"/>
      <c r="P40" s="133" t="str">
        <f t="shared" si="9"/>
        <v/>
      </c>
      <c r="Q40" s="12"/>
      <c r="R40" s="12"/>
      <c r="S40" s="12"/>
      <c r="T40" s="262" t="str">
        <f t="shared" si="1"/>
        <v>non</v>
      </c>
      <c r="U40" s="264" t="str">
        <f t="shared" si="10"/>
        <v/>
      </c>
      <c r="V40" s="290"/>
      <c r="W40" s="252" t="s">
        <v>375</v>
      </c>
      <c r="X40" s="60">
        <v>470</v>
      </c>
      <c r="Y40" s="232">
        <f t="shared" si="2"/>
        <v>1.9106382978723404</v>
      </c>
      <c r="Z40" s="226">
        <f t="shared" si="20"/>
        <v>2</v>
      </c>
      <c r="AA40" s="226">
        <f t="shared" si="16"/>
        <v>6.740425531914894E-2</v>
      </c>
      <c r="AB40" s="226">
        <v>31.68</v>
      </c>
      <c r="AC40" s="266">
        <f t="shared" si="3"/>
        <v>63.36</v>
      </c>
      <c r="AD40" s="269" t="str">
        <f t="shared" si="21"/>
        <v/>
      </c>
      <c r="AE40" s="282" t="s">
        <v>409</v>
      </c>
      <c r="AF40" s="252"/>
      <c r="AG40" s="19">
        <v>255</v>
      </c>
      <c r="AH40" s="223">
        <f t="shared" si="4"/>
        <v>3.5215686274509803</v>
      </c>
      <c r="AI40" s="12">
        <f t="shared" si="17"/>
        <v>4</v>
      </c>
      <c r="AJ40" s="12">
        <v>6.2E-2</v>
      </c>
      <c r="AK40" s="294">
        <f t="shared" si="5"/>
        <v>63.24</v>
      </c>
      <c r="AL40" s="272" t="str">
        <f t="shared" si="11"/>
        <v/>
      </c>
    </row>
    <row r="41" spans="1:38" s="231" customFormat="1">
      <c r="A41" s="242" t="s">
        <v>253</v>
      </c>
      <c r="B41" s="147" t="s">
        <v>280</v>
      </c>
      <c r="C41" s="19" t="s">
        <v>282</v>
      </c>
      <c r="D41" s="243">
        <v>150</v>
      </c>
      <c r="E41" s="279" t="s">
        <v>315</v>
      </c>
      <c r="F41" s="254"/>
      <c r="G41" s="6">
        <v>280</v>
      </c>
      <c r="H41" s="230">
        <f t="shared" si="6"/>
        <v>0.5357142857142857</v>
      </c>
      <c r="I41" s="19">
        <f t="shared" ref="I41:I52" si="22">ROUNDUP(H41,0)</f>
        <v>1</v>
      </c>
      <c r="J41" s="60">
        <v>8.09E-2</v>
      </c>
      <c r="K41" s="60">
        <f t="shared" si="0"/>
        <v>22.652000000000001</v>
      </c>
      <c r="L41" s="272" t="str">
        <f t="shared" si="8"/>
        <v/>
      </c>
      <c r="M41" s="282"/>
      <c r="N41" s="252"/>
      <c r="O41" s="258"/>
      <c r="P41" s="133" t="str">
        <f t="shared" si="9"/>
        <v/>
      </c>
      <c r="Q41" s="12"/>
      <c r="R41" s="12"/>
      <c r="S41" s="12"/>
      <c r="T41" s="262" t="str">
        <f t="shared" si="1"/>
        <v>non</v>
      </c>
      <c r="U41" s="264" t="str">
        <f t="shared" si="10"/>
        <v/>
      </c>
      <c r="V41" s="290"/>
      <c r="W41" s="252" t="s">
        <v>375</v>
      </c>
      <c r="X41" s="60">
        <v>264</v>
      </c>
      <c r="Y41" s="232">
        <f t="shared" si="2"/>
        <v>0.56818181818181823</v>
      </c>
      <c r="Z41" s="226">
        <f t="shared" si="20"/>
        <v>1</v>
      </c>
      <c r="AA41" s="226">
        <f t="shared" si="16"/>
        <v>8.6022727272727278E-2</v>
      </c>
      <c r="AB41" s="226">
        <v>22.71</v>
      </c>
      <c r="AC41" s="266">
        <f t="shared" si="3"/>
        <v>22.71</v>
      </c>
      <c r="AD41" s="269" t="str">
        <f t="shared" si="21"/>
        <v/>
      </c>
      <c r="AE41" s="282" t="s">
        <v>410</v>
      </c>
      <c r="AF41" s="252"/>
      <c r="AG41" s="19">
        <v>255</v>
      </c>
      <c r="AH41" s="223">
        <f t="shared" si="4"/>
        <v>0.58823529411764708</v>
      </c>
      <c r="AI41" s="12">
        <f t="shared" si="17"/>
        <v>1</v>
      </c>
      <c r="AJ41" s="12">
        <v>6.2E-2</v>
      </c>
      <c r="AK41" s="294">
        <f t="shared" si="5"/>
        <v>15.81</v>
      </c>
      <c r="AL41" s="272" t="str">
        <f t="shared" si="11"/>
        <v/>
      </c>
    </row>
    <row r="42" spans="1:38" s="231" customFormat="1">
      <c r="A42" s="242" t="s">
        <v>253</v>
      </c>
      <c r="B42" s="147" t="s">
        <v>254</v>
      </c>
      <c r="C42" s="19" t="s">
        <v>242</v>
      </c>
      <c r="D42" s="243">
        <v>1572</v>
      </c>
      <c r="E42" s="279"/>
      <c r="F42" s="254"/>
      <c r="G42" s="6">
        <v>280</v>
      </c>
      <c r="H42" s="230">
        <f t="shared" si="6"/>
        <v>5.6142857142857139</v>
      </c>
      <c r="I42" s="19">
        <f t="shared" si="22"/>
        <v>6</v>
      </c>
      <c r="J42" s="60">
        <v>6.9900000000000004E-2</v>
      </c>
      <c r="K42" s="60">
        <f t="shared" si="0"/>
        <v>117.432</v>
      </c>
      <c r="L42" s="272" t="str">
        <f t="shared" si="8"/>
        <v/>
      </c>
      <c r="M42" s="282" t="s">
        <v>327</v>
      </c>
      <c r="N42" s="252"/>
      <c r="O42" s="258">
        <v>365</v>
      </c>
      <c r="P42" s="133">
        <f t="shared" si="9"/>
        <v>4.3068493150684928</v>
      </c>
      <c r="Q42" s="12">
        <f t="shared" ref="Q42:Q52" si="23">ROUNDUP(P42,0)</f>
        <v>5</v>
      </c>
      <c r="R42" s="12">
        <f t="shared" ref="R42:R52" si="24">S42/O42</f>
        <v>6.0273972602739728E-2</v>
      </c>
      <c r="S42" s="12">
        <v>22</v>
      </c>
      <c r="T42" s="262">
        <f t="shared" si="1"/>
        <v>110</v>
      </c>
      <c r="U42" s="264" t="str">
        <f t="shared" si="10"/>
        <v/>
      </c>
      <c r="V42" s="290"/>
      <c r="W42" s="252" t="s">
        <v>375</v>
      </c>
      <c r="X42" s="60">
        <v>470</v>
      </c>
      <c r="Y42" s="232">
        <f t="shared" si="2"/>
        <v>3.34468085106383</v>
      </c>
      <c r="Z42" s="226">
        <f t="shared" si="20"/>
        <v>4</v>
      </c>
      <c r="AA42" s="226">
        <f t="shared" si="16"/>
        <v>6.740425531914894E-2</v>
      </c>
      <c r="AB42" s="226">
        <v>31.68</v>
      </c>
      <c r="AC42" s="266">
        <f t="shared" si="3"/>
        <v>126.72</v>
      </c>
      <c r="AD42" s="269" t="str">
        <f t="shared" si="21"/>
        <v/>
      </c>
      <c r="AE42" s="282" t="s">
        <v>388</v>
      </c>
      <c r="AF42" s="252"/>
      <c r="AG42" s="19">
        <v>355</v>
      </c>
      <c r="AH42" s="223">
        <f t="shared" si="4"/>
        <v>4.4281690140845074</v>
      </c>
      <c r="AI42" s="12">
        <f t="shared" si="17"/>
        <v>5</v>
      </c>
      <c r="AJ42" s="12">
        <v>5.1999999999999998E-2</v>
      </c>
      <c r="AK42" s="294">
        <f t="shared" si="5"/>
        <v>92.300000000000011</v>
      </c>
      <c r="AL42" s="272" t="str">
        <f t="shared" si="11"/>
        <v/>
      </c>
    </row>
    <row r="43" spans="1:38" s="231" customFormat="1">
      <c r="A43" s="242" t="s">
        <v>253</v>
      </c>
      <c r="B43" s="147" t="s">
        <v>254</v>
      </c>
      <c r="C43" s="19" t="s">
        <v>255</v>
      </c>
      <c r="D43" s="243">
        <v>1694</v>
      </c>
      <c r="E43" s="279" t="s">
        <v>290</v>
      </c>
      <c r="F43" s="254"/>
      <c r="G43" s="6">
        <v>280</v>
      </c>
      <c r="H43" s="230">
        <f t="shared" si="6"/>
        <v>6.05</v>
      </c>
      <c r="I43" s="19">
        <f t="shared" si="22"/>
        <v>7</v>
      </c>
      <c r="J43" s="60">
        <v>6.9900000000000004E-2</v>
      </c>
      <c r="K43" s="60">
        <f t="shared" si="0"/>
        <v>137.00399999999999</v>
      </c>
      <c r="L43" s="272" t="str">
        <f t="shared" si="8"/>
        <v/>
      </c>
      <c r="M43" s="282" t="s">
        <v>328</v>
      </c>
      <c r="N43" s="252"/>
      <c r="O43" s="258">
        <v>365</v>
      </c>
      <c r="P43" s="133">
        <f t="shared" si="9"/>
        <v>4.6410958904109592</v>
      </c>
      <c r="Q43" s="12">
        <f t="shared" si="23"/>
        <v>5</v>
      </c>
      <c r="R43" s="12">
        <f t="shared" si="24"/>
        <v>6.786301369863014E-2</v>
      </c>
      <c r="S43" s="12">
        <v>24.77</v>
      </c>
      <c r="T43" s="262">
        <f t="shared" si="1"/>
        <v>123.85</v>
      </c>
      <c r="U43" s="264" t="str">
        <f t="shared" si="10"/>
        <v/>
      </c>
      <c r="V43" s="290"/>
      <c r="W43" s="252" t="s">
        <v>375</v>
      </c>
      <c r="X43" s="60">
        <v>470</v>
      </c>
      <c r="Y43" s="232">
        <f t="shared" si="2"/>
        <v>3.6042553191489364</v>
      </c>
      <c r="Z43" s="226">
        <f t="shared" si="20"/>
        <v>4</v>
      </c>
      <c r="AA43" s="226">
        <f t="shared" si="16"/>
        <v>6.740425531914894E-2</v>
      </c>
      <c r="AB43" s="226">
        <v>31.68</v>
      </c>
      <c r="AC43" s="266">
        <f t="shared" si="3"/>
        <v>126.72</v>
      </c>
      <c r="AD43" s="269" t="str">
        <f t="shared" si="21"/>
        <v/>
      </c>
      <c r="AE43" s="282" t="s">
        <v>389</v>
      </c>
      <c r="AF43" s="252"/>
      <c r="AG43" s="19">
        <v>355</v>
      </c>
      <c r="AH43" s="223">
        <f t="shared" si="4"/>
        <v>4.7718309859154928</v>
      </c>
      <c r="AI43" s="12">
        <f t="shared" si="17"/>
        <v>5</v>
      </c>
      <c r="AJ43" s="12">
        <v>5.1999999999999998E-2</v>
      </c>
      <c r="AK43" s="294">
        <f t="shared" si="5"/>
        <v>92.300000000000011</v>
      </c>
      <c r="AL43" s="272" t="str">
        <f t="shared" si="11"/>
        <v/>
      </c>
    </row>
    <row r="44" spans="1:38" s="231" customFormat="1">
      <c r="A44" s="242" t="s">
        <v>253</v>
      </c>
      <c r="B44" s="147" t="s">
        <v>254</v>
      </c>
      <c r="C44" s="19" t="s">
        <v>259</v>
      </c>
      <c r="D44" s="243">
        <v>2117</v>
      </c>
      <c r="E44" s="279" t="s">
        <v>294</v>
      </c>
      <c r="F44" s="254"/>
      <c r="G44" s="6">
        <v>280</v>
      </c>
      <c r="H44" s="230">
        <f t="shared" si="6"/>
        <v>7.5607142857142859</v>
      </c>
      <c r="I44" s="19">
        <f t="shared" si="22"/>
        <v>8</v>
      </c>
      <c r="J44" s="60">
        <v>6.9900000000000004E-2</v>
      </c>
      <c r="K44" s="60">
        <f t="shared" si="0"/>
        <v>156.57600000000002</v>
      </c>
      <c r="L44" s="272" t="str">
        <f t="shared" si="8"/>
        <v/>
      </c>
      <c r="M44" s="282" t="s">
        <v>331</v>
      </c>
      <c r="N44" s="252"/>
      <c r="O44" s="258">
        <v>365</v>
      </c>
      <c r="P44" s="133">
        <f t="shared" si="9"/>
        <v>5.8</v>
      </c>
      <c r="Q44" s="12">
        <f t="shared" si="23"/>
        <v>6</v>
      </c>
      <c r="R44" s="12">
        <f t="shared" si="24"/>
        <v>6.0273972602739728E-2</v>
      </c>
      <c r="S44" s="12">
        <v>22</v>
      </c>
      <c r="T44" s="262">
        <f t="shared" si="1"/>
        <v>132</v>
      </c>
      <c r="U44" s="264" t="str">
        <f t="shared" si="10"/>
        <v/>
      </c>
      <c r="V44" s="290"/>
      <c r="W44" s="252" t="s">
        <v>375</v>
      </c>
      <c r="X44" s="60">
        <v>470</v>
      </c>
      <c r="Y44" s="232">
        <f t="shared" si="2"/>
        <v>4.5042553191489363</v>
      </c>
      <c r="Z44" s="226">
        <f t="shared" si="20"/>
        <v>5</v>
      </c>
      <c r="AA44" s="226">
        <f t="shared" si="16"/>
        <v>6.740425531914894E-2</v>
      </c>
      <c r="AB44" s="226">
        <v>31.68</v>
      </c>
      <c r="AC44" s="266">
        <f t="shared" si="3"/>
        <v>158.4</v>
      </c>
      <c r="AD44" s="269" t="str">
        <f t="shared" si="21"/>
        <v/>
      </c>
      <c r="AE44" s="282" t="s">
        <v>385</v>
      </c>
      <c r="AF44" s="252"/>
      <c r="AG44" s="19">
        <v>355</v>
      </c>
      <c r="AH44" s="223">
        <f t="shared" si="4"/>
        <v>5.9633802816901404</v>
      </c>
      <c r="AI44" s="12">
        <f t="shared" si="17"/>
        <v>6</v>
      </c>
      <c r="AJ44" s="12">
        <v>5.1999999999999998E-2</v>
      </c>
      <c r="AK44" s="294">
        <f t="shared" si="5"/>
        <v>110.76</v>
      </c>
      <c r="AL44" s="272" t="str">
        <f t="shared" si="11"/>
        <v/>
      </c>
    </row>
    <row r="45" spans="1:38" s="231" customFormat="1">
      <c r="A45" s="242" t="s">
        <v>253</v>
      </c>
      <c r="B45" s="147" t="s">
        <v>254</v>
      </c>
      <c r="C45" s="19" t="s">
        <v>260</v>
      </c>
      <c r="D45" s="243">
        <v>1000</v>
      </c>
      <c r="E45" s="279" t="s">
        <v>295</v>
      </c>
      <c r="F45" s="254"/>
      <c r="G45" s="6">
        <v>280</v>
      </c>
      <c r="H45" s="230">
        <f t="shared" si="6"/>
        <v>3.5714285714285716</v>
      </c>
      <c r="I45" s="19">
        <f t="shared" si="22"/>
        <v>4</v>
      </c>
      <c r="J45" s="60">
        <v>6.9900000000000004E-2</v>
      </c>
      <c r="K45" s="60">
        <f t="shared" si="0"/>
        <v>78.288000000000011</v>
      </c>
      <c r="L45" s="272" t="str">
        <f t="shared" si="8"/>
        <v/>
      </c>
      <c r="M45" s="282" t="s">
        <v>332</v>
      </c>
      <c r="N45" s="252"/>
      <c r="O45" s="258">
        <v>365</v>
      </c>
      <c r="P45" s="133">
        <f t="shared" si="9"/>
        <v>2.7397260273972601</v>
      </c>
      <c r="Q45" s="12">
        <f t="shared" si="23"/>
        <v>3</v>
      </c>
      <c r="R45" s="12">
        <f t="shared" si="24"/>
        <v>6.0273972602739728E-2</v>
      </c>
      <c r="S45" s="12">
        <v>22</v>
      </c>
      <c r="T45" s="262">
        <f t="shared" si="1"/>
        <v>66</v>
      </c>
      <c r="U45" s="264" t="str">
        <f t="shared" si="10"/>
        <v/>
      </c>
      <c r="V45" s="290"/>
      <c r="W45" s="252" t="s">
        <v>375</v>
      </c>
      <c r="X45" s="60">
        <v>470</v>
      </c>
      <c r="Y45" s="232">
        <f t="shared" si="2"/>
        <v>2.1276595744680851</v>
      </c>
      <c r="Z45" s="226">
        <v>4</v>
      </c>
      <c r="AA45" s="226">
        <f t="shared" si="16"/>
        <v>6.740425531914894E-2</v>
      </c>
      <c r="AB45" s="226">
        <v>31.68</v>
      </c>
      <c r="AC45" s="266">
        <f t="shared" si="3"/>
        <v>126.72</v>
      </c>
      <c r="AD45" s="269" t="str">
        <f t="shared" si="21"/>
        <v/>
      </c>
      <c r="AE45" s="282" t="s">
        <v>386</v>
      </c>
      <c r="AF45" s="252"/>
      <c r="AG45" s="19">
        <v>355</v>
      </c>
      <c r="AH45" s="223">
        <f t="shared" si="4"/>
        <v>2.816901408450704</v>
      </c>
      <c r="AI45" s="12">
        <f t="shared" si="17"/>
        <v>3</v>
      </c>
      <c r="AJ45" s="12">
        <v>5.1999999999999998E-2</v>
      </c>
      <c r="AK45" s="294">
        <f t="shared" si="5"/>
        <v>55.38</v>
      </c>
      <c r="AL45" s="272" t="str">
        <f t="shared" si="11"/>
        <v/>
      </c>
    </row>
    <row r="46" spans="1:38" s="231" customFormat="1">
      <c r="A46" s="242" t="s">
        <v>253</v>
      </c>
      <c r="B46" s="147" t="s">
        <v>254</v>
      </c>
      <c r="C46" s="19" t="s">
        <v>263</v>
      </c>
      <c r="D46" s="243">
        <v>2254</v>
      </c>
      <c r="E46" s="279" t="s">
        <v>298</v>
      </c>
      <c r="F46" s="254"/>
      <c r="G46" s="6">
        <v>280</v>
      </c>
      <c r="H46" s="230">
        <f t="shared" si="6"/>
        <v>8.0500000000000007</v>
      </c>
      <c r="I46" s="19">
        <f t="shared" si="22"/>
        <v>9</v>
      </c>
      <c r="J46" s="60">
        <v>6.9900000000000004E-2</v>
      </c>
      <c r="K46" s="60">
        <f t="shared" si="0"/>
        <v>176.148</v>
      </c>
      <c r="L46" s="272" t="str">
        <f t="shared" si="8"/>
        <v/>
      </c>
      <c r="M46" s="282" t="s">
        <v>334</v>
      </c>
      <c r="N46" s="252"/>
      <c r="O46" s="258">
        <v>365</v>
      </c>
      <c r="P46" s="133">
        <f t="shared" si="9"/>
        <v>6.1753424657534248</v>
      </c>
      <c r="Q46" s="12">
        <f t="shared" si="23"/>
        <v>7</v>
      </c>
      <c r="R46" s="12">
        <f t="shared" si="24"/>
        <v>6.0273972602739728E-2</v>
      </c>
      <c r="S46" s="12">
        <v>22</v>
      </c>
      <c r="T46" s="262">
        <f t="shared" si="1"/>
        <v>154</v>
      </c>
      <c r="U46" s="264" t="str">
        <f t="shared" si="10"/>
        <v/>
      </c>
      <c r="V46" s="290"/>
      <c r="W46" s="252" t="s">
        <v>375</v>
      </c>
      <c r="X46" s="60">
        <v>470</v>
      </c>
      <c r="Y46" s="232">
        <f t="shared" si="2"/>
        <v>4.7957446808510635</v>
      </c>
      <c r="Z46" s="226">
        <f>ROUNDUP(Y46,0)</f>
        <v>5</v>
      </c>
      <c r="AA46" s="226">
        <f t="shared" si="16"/>
        <v>6.740425531914894E-2</v>
      </c>
      <c r="AB46" s="226">
        <v>31.68</v>
      </c>
      <c r="AC46" s="266">
        <f t="shared" si="3"/>
        <v>158.4</v>
      </c>
      <c r="AD46" s="269" t="str">
        <f t="shared" si="21"/>
        <v/>
      </c>
      <c r="AE46" s="282" t="s">
        <v>392</v>
      </c>
      <c r="AF46" s="252"/>
      <c r="AG46" s="19">
        <v>355</v>
      </c>
      <c r="AH46" s="223">
        <f t="shared" si="4"/>
        <v>6.3492957746478877</v>
      </c>
      <c r="AI46" s="12">
        <f t="shared" si="17"/>
        <v>7</v>
      </c>
      <c r="AJ46" s="12">
        <v>5.1999999999999998E-2</v>
      </c>
      <c r="AK46" s="294">
        <f t="shared" si="5"/>
        <v>129.22</v>
      </c>
      <c r="AL46" s="272" t="str">
        <f t="shared" si="11"/>
        <v/>
      </c>
    </row>
    <row r="47" spans="1:38" s="231" customFormat="1">
      <c r="A47" s="242" t="s">
        <v>253</v>
      </c>
      <c r="B47" s="147" t="s">
        <v>254</v>
      </c>
      <c r="C47" s="19" t="s">
        <v>251</v>
      </c>
      <c r="D47" s="243">
        <v>408</v>
      </c>
      <c r="E47" s="279" t="s">
        <v>299</v>
      </c>
      <c r="F47" s="254"/>
      <c r="G47" s="6">
        <v>280</v>
      </c>
      <c r="H47" s="230">
        <f t="shared" si="6"/>
        <v>1.4571428571428571</v>
      </c>
      <c r="I47" s="19">
        <f t="shared" si="22"/>
        <v>2</v>
      </c>
      <c r="J47" s="60">
        <v>6.9900000000000004E-2</v>
      </c>
      <c r="K47" s="60">
        <f t="shared" si="0"/>
        <v>39.144000000000005</v>
      </c>
      <c r="L47" s="272" t="str">
        <f t="shared" si="8"/>
        <v/>
      </c>
      <c r="M47" s="282" t="s">
        <v>335</v>
      </c>
      <c r="N47" s="252"/>
      <c r="O47" s="258">
        <v>365</v>
      </c>
      <c r="P47" s="133">
        <f t="shared" si="9"/>
        <v>1.1178082191780823</v>
      </c>
      <c r="Q47" s="12">
        <f t="shared" si="23"/>
        <v>2</v>
      </c>
      <c r="R47" s="12">
        <f t="shared" si="24"/>
        <v>6.0273972602739728E-2</v>
      </c>
      <c r="S47" s="12">
        <v>22</v>
      </c>
      <c r="T47" s="262">
        <f t="shared" si="1"/>
        <v>44</v>
      </c>
      <c r="U47" s="264" t="str">
        <f t="shared" si="10"/>
        <v/>
      </c>
      <c r="V47" s="290"/>
      <c r="W47" s="252" t="s">
        <v>375</v>
      </c>
      <c r="X47" s="60"/>
      <c r="Y47" s="232" t="str">
        <f t="shared" si="2"/>
        <v/>
      </c>
      <c r="Z47" s="226"/>
      <c r="AA47" s="226"/>
      <c r="AB47" s="226"/>
      <c r="AC47" s="266" t="str">
        <f t="shared" si="3"/>
        <v>non</v>
      </c>
      <c r="AD47" s="269" t="str">
        <f t="shared" si="21"/>
        <v/>
      </c>
      <c r="AE47" s="282" t="s">
        <v>393</v>
      </c>
      <c r="AF47" s="252"/>
      <c r="AG47" s="19">
        <v>255</v>
      </c>
      <c r="AH47" s="223">
        <f t="shared" si="4"/>
        <v>1.6</v>
      </c>
      <c r="AI47" s="12">
        <f t="shared" si="17"/>
        <v>2</v>
      </c>
      <c r="AJ47" s="12">
        <v>6.2E-2</v>
      </c>
      <c r="AK47" s="294">
        <f t="shared" si="5"/>
        <v>31.62</v>
      </c>
      <c r="AL47" s="272" t="str">
        <f t="shared" si="11"/>
        <v/>
      </c>
    </row>
    <row r="48" spans="1:38" s="231" customFormat="1">
      <c r="A48" s="242" t="s">
        <v>253</v>
      </c>
      <c r="B48" s="147" t="s">
        <v>254</v>
      </c>
      <c r="C48" s="19" t="s">
        <v>264</v>
      </c>
      <c r="D48" s="243">
        <v>998</v>
      </c>
      <c r="E48" s="279" t="s">
        <v>300</v>
      </c>
      <c r="F48" s="254"/>
      <c r="G48" s="6">
        <v>280</v>
      </c>
      <c r="H48" s="230">
        <f t="shared" si="6"/>
        <v>3.5642857142857145</v>
      </c>
      <c r="I48" s="19">
        <f t="shared" si="22"/>
        <v>4</v>
      </c>
      <c r="J48" s="60">
        <v>8.09E-2</v>
      </c>
      <c r="K48" s="60">
        <f t="shared" si="0"/>
        <v>90.608000000000004</v>
      </c>
      <c r="L48" s="272" t="str">
        <f t="shared" si="8"/>
        <v/>
      </c>
      <c r="M48" s="282" t="s">
        <v>336</v>
      </c>
      <c r="N48" s="252"/>
      <c r="O48" s="258">
        <v>365</v>
      </c>
      <c r="P48" s="133">
        <f t="shared" si="9"/>
        <v>2.7342465753424658</v>
      </c>
      <c r="Q48" s="12">
        <f t="shared" si="23"/>
        <v>3</v>
      </c>
      <c r="R48" s="12">
        <f t="shared" si="24"/>
        <v>6.0273972602739728E-2</v>
      </c>
      <c r="S48" s="12">
        <v>22</v>
      </c>
      <c r="T48" s="262">
        <f t="shared" si="1"/>
        <v>66</v>
      </c>
      <c r="U48" s="264" t="str">
        <f t="shared" si="10"/>
        <v/>
      </c>
      <c r="V48" s="290"/>
      <c r="W48" s="252" t="s">
        <v>375</v>
      </c>
      <c r="X48" s="60">
        <v>470</v>
      </c>
      <c r="Y48" s="232">
        <f t="shared" si="2"/>
        <v>2.1234042553191488</v>
      </c>
      <c r="Z48" s="226">
        <f>ROUNDUP(Y48,0)</f>
        <v>3</v>
      </c>
      <c r="AA48" s="226">
        <f>AB48/X48</f>
        <v>6.740425531914894E-2</v>
      </c>
      <c r="AB48" s="226">
        <v>31.68</v>
      </c>
      <c r="AC48" s="266">
        <f t="shared" si="3"/>
        <v>95.039999999999992</v>
      </c>
      <c r="AD48" s="269" t="str">
        <f t="shared" si="21"/>
        <v/>
      </c>
      <c r="AE48" s="282" t="s">
        <v>394</v>
      </c>
      <c r="AF48" s="252"/>
      <c r="AG48" s="19">
        <v>355</v>
      </c>
      <c r="AH48" s="223">
        <f t="shared" si="4"/>
        <v>2.8112676056338026</v>
      </c>
      <c r="AI48" s="12">
        <f t="shared" si="17"/>
        <v>3</v>
      </c>
      <c r="AJ48" s="12">
        <v>5.1999999999999998E-2</v>
      </c>
      <c r="AK48" s="294">
        <f t="shared" si="5"/>
        <v>55.38</v>
      </c>
      <c r="AL48" s="272" t="str">
        <f t="shared" si="11"/>
        <v/>
      </c>
    </row>
    <row r="49" spans="1:38" s="231" customFormat="1">
      <c r="A49" s="242" t="s">
        <v>253</v>
      </c>
      <c r="B49" s="147" t="s">
        <v>254</v>
      </c>
      <c r="C49" s="19" t="s">
        <v>265</v>
      </c>
      <c r="D49" s="243">
        <v>1722</v>
      </c>
      <c r="E49" s="279" t="s">
        <v>301</v>
      </c>
      <c r="F49" s="254"/>
      <c r="G49" s="6">
        <v>280</v>
      </c>
      <c r="H49" s="230">
        <f t="shared" si="6"/>
        <v>6.15</v>
      </c>
      <c r="I49" s="19">
        <f t="shared" si="22"/>
        <v>7</v>
      </c>
      <c r="J49" s="60">
        <v>6.9900000000000004E-2</v>
      </c>
      <c r="K49" s="60">
        <f t="shared" si="0"/>
        <v>137.00399999999999</v>
      </c>
      <c r="L49" s="272" t="str">
        <f t="shared" si="8"/>
        <v/>
      </c>
      <c r="M49" s="282" t="s">
        <v>337</v>
      </c>
      <c r="N49" s="252"/>
      <c r="O49" s="258">
        <v>365</v>
      </c>
      <c r="P49" s="133">
        <f t="shared" si="9"/>
        <v>4.7178082191780826</v>
      </c>
      <c r="Q49" s="12">
        <f t="shared" si="23"/>
        <v>5</v>
      </c>
      <c r="R49" s="12">
        <f t="shared" si="24"/>
        <v>6.0273972602739728E-2</v>
      </c>
      <c r="S49" s="12">
        <v>22</v>
      </c>
      <c r="T49" s="262">
        <f t="shared" si="1"/>
        <v>110</v>
      </c>
      <c r="U49" s="264" t="str">
        <f t="shared" si="10"/>
        <v/>
      </c>
      <c r="V49" s="290"/>
      <c r="W49" s="252" t="s">
        <v>375</v>
      </c>
      <c r="X49" s="60">
        <v>470</v>
      </c>
      <c r="Y49" s="232">
        <f t="shared" si="2"/>
        <v>3.6638297872340426</v>
      </c>
      <c r="Z49" s="226">
        <v>6</v>
      </c>
      <c r="AA49" s="226">
        <f>AB49/X49</f>
        <v>6.740425531914894E-2</v>
      </c>
      <c r="AB49" s="226">
        <v>31.68</v>
      </c>
      <c r="AC49" s="266">
        <f t="shared" si="3"/>
        <v>190.07999999999998</v>
      </c>
      <c r="AD49" s="269" t="str">
        <f t="shared" si="21"/>
        <v/>
      </c>
      <c r="AE49" s="282" t="s">
        <v>395</v>
      </c>
      <c r="AF49" s="252"/>
      <c r="AG49" s="19">
        <v>355</v>
      </c>
      <c r="AH49" s="223">
        <f t="shared" si="4"/>
        <v>4.8507042253521124</v>
      </c>
      <c r="AI49" s="12">
        <f t="shared" si="17"/>
        <v>5</v>
      </c>
      <c r="AJ49" s="12">
        <v>5.1999999999999998E-2</v>
      </c>
      <c r="AK49" s="294">
        <f t="shared" si="5"/>
        <v>92.300000000000011</v>
      </c>
      <c r="AL49" s="272" t="str">
        <f t="shared" si="11"/>
        <v/>
      </c>
    </row>
    <row r="50" spans="1:38" s="231" customFormat="1">
      <c r="A50" s="242" t="s">
        <v>253</v>
      </c>
      <c r="B50" s="147" t="s">
        <v>254</v>
      </c>
      <c r="C50" s="19" t="s">
        <v>266</v>
      </c>
      <c r="D50" s="243">
        <v>1065</v>
      </c>
      <c r="E50" s="279" t="s">
        <v>302</v>
      </c>
      <c r="F50" s="254"/>
      <c r="G50" s="6">
        <v>280</v>
      </c>
      <c r="H50" s="230">
        <f t="shared" si="6"/>
        <v>3.8035714285714284</v>
      </c>
      <c r="I50" s="19">
        <f t="shared" si="22"/>
        <v>4</v>
      </c>
      <c r="J50" s="60">
        <v>6.9900000000000004E-2</v>
      </c>
      <c r="K50" s="60">
        <f t="shared" si="0"/>
        <v>78.288000000000011</v>
      </c>
      <c r="L50" s="272" t="str">
        <f t="shared" si="8"/>
        <v/>
      </c>
      <c r="M50" s="282" t="s">
        <v>338</v>
      </c>
      <c r="N50" s="252"/>
      <c r="O50" s="258">
        <v>365</v>
      </c>
      <c r="P50" s="133">
        <f t="shared" si="9"/>
        <v>2.9178082191780823</v>
      </c>
      <c r="Q50" s="12">
        <f t="shared" si="23"/>
        <v>3</v>
      </c>
      <c r="R50" s="12">
        <f t="shared" si="24"/>
        <v>6.0273972602739728E-2</v>
      </c>
      <c r="S50" s="12">
        <v>22</v>
      </c>
      <c r="T50" s="262">
        <f t="shared" si="1"/>
        <v>66</v>
      </c>
      <c r="U50" s="264" t="str">
        <f t="shared" si="10"/>
        <v/>
      </c>
      <c r="V50" s="290"/>
      <c r="W50" s="252" t="s">
        <v>375</v>
      </c>
      <c r="X50" s="60">
        <v>470</v>
      </c>
      <c r="Y50" s="232">
        <f t="shared" si="2"/>
        <v>2.2659574468085109</v>
      </c>
      <c r="Z50" s="226">
        <f>ROUNDUP(Y50,0)</f>
        <v>3</v>
      </c>
      <c r="AA50" s="226">
        <f>AB50/X50</f>
        <v>6.740425531914894E-2</v>
      </c>
      <c r="AB50" s="226">
        <v>31.68</v>
      </c>
      <c r="AC50" s="266">
        <f t="shared" si="3"/>
        <v>95.039999999999992</v>
      </c>
      <c r="AD50" s="269" t="str">
        <f t="shared" si="21"/>
        <v/>
      </c>
      <c r="AE50" s="282" t="s">
        <v>396</v>
      </c>
      <c r="AF50" s="252"/>
      <c r="AG50" s="19">
        <v>355</v>
      </c>
      <c r="AH50" s="223">
        <f t="shared" si="4"/>
        <v>3</v>
      </c>
      <c r="AI50" s="12">
        <f t="shared" si="17"/>
        <v>3</v>
      </c>
      <c r="AJ50" s="12">
        <v>5.1999999999999998E-2</v>
      </c>
      <c r="AK50" s="294">
        <f t="shared" si="5"/>
        <v>55.38</v>
      </c>
      <c r="AL50" s="272" t="str">
        <f t="shared" si="11"/>
        <v/>
      </c>
    </row>
    <row r="51" spans="1:38" s="231" customFormat="1">
      <c r="A51" s="242" t="s">
        <v>253</v>
      </c>
      <c r="B51" s="147" t="s">
        <v>254</v>
      </c>
      <c r="C51" s="19" t="s">
        <v>272</v>
      </c>
      <c r="D51" s="243">
        <v>900</v>
      </c>
      <c r="E51" s="279" t="s">
        <v>307</v>
      </c>
      <c r="F51" s="254"/>
      <c r="G51" s="6">
        <v>280</v>
      </c>
      <c r="H51" s="230">
        <f t="shared" si="6"/>
        <v>3.2142857142857144</v>
      </c>
      <c r="I51" s="19">
        <f t="shared" si="22"/>
        <v>4</v>
      </c>
      <c r="J51" s="60">
        <v>6.9900000000000004E-2</v>
      </c>
      <c r="K51" s="60">
        <f t="shared" si="0"/>
        <v>78.288000000000011</v>
      </c>
      <c r="L51" s="272" t="str">
        <f t="shared" si="8"/>
        <v/>
      </c>
      <c r="M51" s="282" t="s">
        <v>342</v>
      </c>
      <c r="N51" s="252"/>
      <c r="O51" s="258">
        <v>365</v>
      </c>
      <c r="P51" s="133">
        <f t="shared" si="9"/>
        <v>2.4657534246575343</v>
      </c>
      <c r="Q51" s="12">
        <f t="shared" si="23"/>
        <v>3</v>
      </c>
      <c r="R51" s="12">
        <f t="shared" si="24"/>
        <v>6.0273972602739728E-2</v>
      </c>
      <c r="S51" s="12">
        <v>22</v>
      </c>
      <c r="T51" s="262">
        <f t="shared" si="1"/>
        <v>66</v>
      </c>
      <c r="U51" s="264" t="str">
        <f t="shared" si="10"/>
        <v/>
      </c>
      <c r="V51" s="290"/>
      <c r="W51" s="252" t="s">
        <v>375</v>
      </c>
      <c r="X51" s="60">
        <v>470</v>
      </c>
      <c r="Y51" s="232">
        <f t="shared" si="2"/>
        <v>1.9148936170212767</v>
      </c>
      <c r="Z51" s="226">
        <v>6</v>
      </c>
      <c r="AA51" s="226">
        <f>AB51/X51</f>
        <v>6.740425531914894E-2</v>
      </c>
      <c r="AB51" s="226">
        <v>31.68</v>
      </c>
      <c r="AC51" s="266">
        <f t="shared" si="3"/>
        <v>190.07999999999998</v>
      </c>
      <c r="AD51" s="269" t="str">
        <f t="shared" si="21"/>
        <v/>
      </c>
      <c r="AE51" s="282" t="s">
        <v>402</v>
      </c>
      <c r="AF51" s="252"/>
      <c r="AG51" s="19">
        <v>355</v>
      </c>
      <c r="AH51" s="223">
        <f t="shared" si="4"/>
        <v>2.535211267605634</v>
      </c>
      <c r="AI51" s="12">
        <f t="shared" si="17"/>
        <v>3</v>
      </c>
      <c r="AJ51" s="12">
        <v>5.1999999999999998E-2</v>
      </c>
      <c r="AK51" s="294">
        <f t="shared" si="5"/>
        <v>55.38</v>
      </c>
      <c r="AL51" s="272" t="str">
        <f t="shared" si="11"/>
        <v/>
      </c>
    </row>
    <row r="52" spans="1:38" s="231" customFormat="1" ht="15.75" thickBot="1">
      <c r="A52" s="244" t="s">
        <v>253</v>
      </c>
      <c r="B52" s="245" t="s">
        <v>273</v>
      </c>
      <c r="C52" s="228" t="s">
        <v>274</v>
      </c>
      <c r="D52" s="246">
        <v>416</v>
      </c>
      <c r="E52" s="280" t="s">
        <v>308</v>
      </c>
      <c r="F52" s="254"/>
      <c r="G52" s="227">
        <v>280</v>
      </c>
      <c r="H52" s="230">
        <f t="shared" si="6"/>
        <v>1.4857142857142858</v>
      </c>
      <c r="I52" s="228">
        <f t="shared" si="22"/>
        <v>2</v>
      </c>
      <c r="J52" s="229">
        <v>6.9900000000000004E-2</v>
      </c>
      <c r="K52" s="60">
        <f t="shared" si="0"/>
        <v>39.144000000000005</v>
      </c>
      <c r="L52" s="272" t="str">
        <f t="shared" si="8"/>
        <v/>
      </c>
      <c r="M52" s="283" t="s">
        <v>343</v>
      </c>
      <c r="N52" s="252"/>
      <c r="O52" s="259">
        <v>365</v>
      </c>
      <c r="P52" s="133">
        <f t="shared" si="9"/>
        <v>1.1397260273972603</v>
      </c>
      <c r="Q52" s="247">
        <f t="shared" si="23"/>
        <v>2</v>
      </c>
      <c r="R52" s="247">
        <f t="shared" si="24"/>
        <v>6.0273972602739728E-2</v>
      </c>
      <c r="S52" s="247">
        <v>22</v>
      </c>
      <c r="T52" s="262">
        <f t="shared" si="1"/>
        <v>44</v>
      </c>
      <c r="U52" s="264" t="str">
        <f t="shared" si="10"/>
        <v/>
      </c>
      <c r="V52" s="291"/>
      <c r="W52" s="252" t="s">
        <v>375</v>
      </c>
      <c r="X52" s="229"/>
      <c r="Y52" s="232" t="str">
        <f t="shared" si="2"/>
        <v/>
      </c>
      <c r="Z52" s="248"/>
      <c r="AA52" s="248"/>
      <c r="AB52" s="248"/>
      <c r="AC52" s="266" t="str">
        <f t="shared" si="3"/>
        <v>non</v>
      </c>
      <c r="AD52" s="269" t="str">
        <f t="shared" si="21"/>
        <v/>
      </c>
      <c r="AE52" s="283" t="s">
        <v>361</v>
      </c>
      <c r="AF52" s="252"/>
      <c r="AG52" s="228">
        <v>255</v>
      </c>
      <c r="AH52" s="223">
        <f t="shared" si="4"/>
        <v>1.6313725490196078</v>
      </c>
      <c r="AI52" s="247">
        <f t="shared" si="17"/>
        <v>2</v>
      </c>
      <c r="AJ52" s="247">
        <v>6.2E-2</v>
      </c>
      <c r="AK52" s="294">
        <f t="shared" si="5"/>
        <v>31.62</v>
      </c>
      <c r="AL52" s="272" t="str">
        <f t="shared" si="11"/>
        <v/>
      </c>
    </row>
    <row r="53" spans="1:38" s="208" customFormat="1" ht="21" customHeight="1">
      <c r="E53" s="281"/>
      <c r="F53" s="255"/>
      <c r="H53" s="236"/>
      <c r="L53" s="270"/>
      <c r="M53" s="284"/>
      <c r="N53" s="249"/>
      <c r="O53" s="256"/>
      <c r="P53" s="234"/>
      <c r="Q53" s="234"/>
      <c r="R53" s="235"/>
      <c r="S53" s="233"/>
      <c r="T53" s="260"/>
      <c r="U53" s="260"/>
      <c r="V53" s="287"/>
      <c r="W53" s="251"/>
      <c r="X53" s="15"/>
      <c r="Y53" s="15"/>
      <c r="Z53" s="15"/>
      <c r="AA53" s="15"/>
      <c r="AB53" s="15"/>
      <c r="AC53" s="267"/>
      <c r="AD53" s="267"/>
      <c r="AE53" s="284"/>
      <c r="AF53" s="251"/>
      <c r="AG53" s="15"/>
      <c r="AH53" s="15"/>
      <c r="AI53" s="15"/>
      <c r="AJ53" s="15"/>
      <c r="AK53" s="193"/>
      <c r="AL53" s="274"/>
    </row>
    <row r="54" spans="1:38" ht="21" customHeight="1">
      <c r="D54" s="15"/>
      <c r="G54" s="15"/>
      <c r="J54" s="15"/>
      <c r="K54" s="15"/>
      <c r="M54" s="284"/>
      <c r="AE54" s="292"/>
    </row>
    <row r="55" spans="1:38" ht="21" customHeight="1">
      <c r="D55" s="15"/>
      <c r="G55" s="15"/>
      <c r="J55" s="15"/>
      <c r="K55" s="15"/>
      <c r="M55" s="284"/>
      <c r="AE55" s="292"/>
    </row>
    <row r="56" spans="1:38" ht="21" customHeight="1">
      <c r="D56" s="15"/>
      <c r="G56" s="15"/>
      <c r="J56" s="15"/>
      <c r="K56" s="15"/>
      <c r="M56" s="285" t="s">
        <v>319</v>
      </c>
      <c r="AE56" s="292"/>
    </row>
    <row r="57" spans="1:38" ht="21" customHeight="1">
      <c r="D57" s="15"/>
      <c r="G57" s="15"/>
      <c r="J57" s="15"/>
      <c r="K57" s="15"/>
      <c r="M57" s="284" t="s">
        <v>320</v>
      </c>
      <c r="AE57" s="292"/>
    </row>
    <row r="58" spans="1:38" ht="21" customHeight="1">
      <c r="D58" s="15"/>
      <c r="G58" s="15"/>
      <c r="J58" s="15"/>
      <c r="K58" s="15"/>
      <c r="M58" s="284" t="s">
        <v>318</v>
      </c>
      <c r="AE58" s="292"/>
    </row>
    <row r="59" spans="1:38" ht="21" customHeight="1">
      <c r="D59" s="15"/>
      <c r="G59" s="15"/>
      <c r="J59" s="15"/>
      <c r="K59" s="15"/>
      <c r="M59" s="284" t="s">
        <v>321</v>
      </c>
      <c r="AE59" s="292"/>
    </row>
    <row r="60" spans="1:38" ht="21" customHeight="1">
      <c r="D60" s="15"/>
      <c r="G60" s="15"/>
      <c r="J60" s="15"/>
      <c r="K60" s="15"/>
      <c r="M60" s="284"/>
      <c r="AE60" s="292"/>
    </row>
    <row r="61" spans="1:38" ht="21" customHeight="1">
      <c r="D61" s="15"/>
      <c r="G61" s="15"/>
      <c r="J61" s="15"/>
      <c r="K61" s="15"/>
      <c r="M61" s="284"/>
      <c r="AE61" s="292"/>
    </row>
    <row r="62" spans="1:38" ht="21" customHeight="1">
      <c r="D62" s="15"/>
      <c r="G62" s="15"/>
      <c r="J62" s="15"/>
      <c r="K62" s="15"/>
      <c r="M62" s="284"/>
      <c r="AE62" s="292"/>
    </row>
    <row r="63" spans="1:38" ht="21" customHeight="1">
      <c r="D63" s="15"/>
      <c r="G63" s="15"/>
      <c r="J63" s="15"/>
      <c r="K63" s="15"/>
      <c r="M63" s="284" t="s">
        <v>323</v>
      </c>
      <c r="AE63" s="292"/>
    </row>
    <row r="64" spans="1:38" ht="21" customHeight="1">
      <c r="D64" s="15"/>
      <c r="G64" s="15"/>
      <c r="J64" s="15"/>
      <c r="K64" s="15"/>
      <c r="M64" s="284" t="s">
        <v>322</v>
      </c>
      <c r="AE64" s="292"/>
    </row>
    <row r="65" spans="4:31" ht="21" customHeight="1">
      <c r="D65" s="15"/>
      <c r="G65" s="15"/>
      <c r="J65" s="15"/>
      <c r="K65" s="15"/>
      <c r="M65" s="284" t="s">
        <v>324</v>
      </c>
      <c r="AE65" s="292"/>
    </row>
    <row r="66" spans="4:31" ht="21" customHeight="1">
      <c r="D66" s="15"/>
      <c r="G66" s="15"/>
      <c r="J66" s="15"/>
      <c r="K66" s="15"/>
      <c r="M66" s="284" t="s">
        <v>325</v>
      </c>
      <c r="AE66" s="292"/>
    </row>
    <row r="67" spans="4:31" ht="21" customHeight="1">
      <c r="D67" s="15"/>
      <c r="G67" s="15"/>
      <c r="J67" s="15"/>
      <c r="K67" s="15"/>
      <c r="M67" s="284" t="s">
        <v>326</v>
      </c>
      <c r="V67" s="287" t="s">
        <v>215</v>
      </c>
      <c r="AE67" s="292"/>
    </row>
    <row r="68" spans="4:31" ht="21" customHeight="1">
      <c r="D68" s="15"/>
      <c r="G68" s="15"/>
      <c r="J68" s="15"/>
      <c r="K68" s="15"/>
      <c r="M68" s="284"/>
      <c r="AE68" s="292"/>
    </row>
    <row r="69" spans="4:31" ht="21" customHeight="1">
      <c r="D69" s="15"/>
      <c r="G69" s="15"/>
      <c r="J69" s="15"/>
      <c r="K69" s="15"/>
      <c r="M69" s="286" t="s">
        <v>339</v>
      </c>
      <c r="AE69" s="292"/>
    </row>
    <row r="70" spans="4:31" ht="21" customHeight="1">
      <c r="D70" s="15"/>
      <c r="G70" s="15"/>
      <c r="J70" s="15"/>
      <c r="K70" s="15"/>
      <c r="M70" s="284" t="s">
        <v>330</v>
      </c>
      <c r="AE70" s="292"/>
    </row>
    <row r="71" spans="4:31" ht="21" customHeight="1">
      <c r="D71" s="15"/>
      <c r="G71" s="15"/>
      <c r="J71" s="15"/>
      <c r="K71" s="15"/>
      <c r="M71" s="284"/>
      <c r="AE71" s="292"/>
    </row>
    <row r="72" spans="4:31" ht="21" customHeight="1">
      <c r="D72" s="15"/>
      <c r="G72" s="15"/>
      <c r="J72" s="15"/>
      <c r="K72" s="15"/>
      <c r="M72" s="284" t="s">
        <v>333</v>
      </c>
      <c r="AE72" s="292"/>
    </row>
    <row r="73" spans="4:31" ht="21" customHeight="1">
      <c r="D73" s="15"/>
      <c r="G73" s="15"/>
      <c r="J73" s="15"/>
      <c r="K73" s="15"/>
      <c r="M73" s="284"/>
      <c r="AE73" s="292"/>
    </row>
    <row r="74" spans="4:31" ht="21" customHeight="1">
      <c r="D74" s="15"/>
      <c r="G74" s="15"/>
      <c r="J74" s="15"/>
      <c r="K74" s="15"/>
      <c r="M74" s="284" t="s">
        <v>329</v>
      </c>
      <c r="AE74" s="292"/>
    </row>
    <row r="75" spans="4:31" ht="21" customHeight="1">
      <c r="D75" s="15"/>
      <c r="G75" s="15"/>
      <c r="J75" s="15"/>
      <c r="K75" s="15"/>
      <c r="M75" s="284" t="s">
        <v>340</v>
      </c>
      <c r="AE75" s="292"/>
    </row>
    <row r="76" spans="4:31" ht="21" customHeight="1">
      <c r="D76" s="15"/>
      <c r="G76" s="15"/>
      <c r="J76" s="15"/>
      <c r="K76" s="15"/>
      <c r="M76" s="284" t="s">
        <v>341</v>
      </c>
      <c r="AE76" s="292"/>
    </row>
    <row r="77" spans="4:31" ht="21" customHeight="1">
      <c r="D77" s="15"/>
      <c r="G77" s="15"/>
      <c r="J77" s="15"/>
      <c r="K77" s="15"/>
      <c r="M77" s="284" t="s">
        <v>349</v>
      </c>
      <c r="AE77" s="292"/>
    </row>
    <row r="78" spans="4:31" ht="21" customHeight="1">
      <c r="D78" s="15"/>
      <c r="G78" s="15"/>
      <c r="J78" s="15"/>
      <c r="K78" s="15"/>
      <c r="M78" s="284" t="s">
        <v>344</v>
      </c>
      <c r="AE78" s="292"/>
    </row>
    <row r="79" spans="4:31" ht="21" customHeight="1">
      <c r="D79" s="15"/>
      <c r="G79" s="15"/>
      <c r="J79" s="15"/>
      <c r="K79" s="15"/>
      <c r="M79" s="284" t="s">
        <v>345</v>
      </c>
      <c r="AE79" s="292"/>
    </row>
    <row r="80" spans="4:31" ht="21" customHeight="1">
      <c r="D80" s="15"/>
      <c r="G80" s="15"/>
      <c r="J80" s="15"/>
      <c r="K80" s="15"/>
      <c r="M80" s="284" t="s">
        <v>350</v>
      </c>
      <c r="AE80" s="292"/>
    </row>
    <row r="81" spans="4:38" ht="21" customHeight="1">
      <c r="D81" s="15"/>
      <c r="G81" s="15"/>
      <c r="J81" s="15"/>
      <c r="K81" s="15"/>
      <c r="M81" s="284" t="s">
        <v>351</v>
      </c>
      <c r="AE81" s="292"/>
    </row>
    <row r="82" spans="4:38" ht="21" customHeight="1">
      <c r="D82" s="15"/>
      <c r="G82" s="15"/>
      <c r="J82" s="15"/>
      <c r="K82" s="15"/>
      <c r="M82" s="284" t="s">
        <v>346</v>
      </c>
      <c r="AE82" s="292"/>
    </row>
    <row r="83" spans="4:38" ht="21" customHeight="1">
      <c r="D83" s="15"/>
      <c r="G83" s="15"/>
      <c r="J83" s="15"/>
      <c r="K83" s="15"/>
      <c r="M83" s="284"/>
      <c r="AE83" s="292"/>
    </row>
    <row r="84" spans="4:38" ht="21" customHeight="1">
      <c r="D84" s="15"/>
      <c r="G84" s="15"/>
      <c r="J84" s="15"/>
      <c r="K84" s="15"/>
      <c r="M84" s="284"/>
      <c r="AE84" s="292"/>
    </row>
    <row r="85" spans="4:38" ht="21" customHeight="1">
      <c r="D85" s="15"/>
      <c r="G85" s="15"/>
      <c r="J85" s="15"/>
      <c r="K85" s="15"/>
      <c r="M85" s="284"/>
      <c r="AE85" s="292"/>
    </row>
    <row r="86" spans="4:38" ht="21" customHeight="1">
      <c r="D86" s="15"/>
      <c r="G86" s="15"/>
      <c r="J86" s="15"/>
      <c r="K86" s="15"/>
      <c r="M86" s="284" t="s">
        <v>348</v>
      </c>
      <c r="AE86" s="292"/>
    </row>
    <row r="87" spans="4:38" ht="21" customHeight="1">
      <c r="D87" s="15"/>
      <c r="G87" s="15"/>
      <c r="J87" s="15"/>
      <c r="K87" s="15"/>
      <c r="M87" s="284" t="s">
        <v>347</v>
      </c>
      <c r="AE87" s="292"/>
    </row>
    <row r="88" spans="4:38" ht="21" customHeight="1">
      <c r="D88" s="15"/>
      <c r="G88" s="15"/>
      <c r="J88" s="15"/>
      <c r="K88" s="15"/>
      <c r="M88" s="284" t="s">
        <v>327</v>
      </c>
      <c r="AE88" s="292"/>
    </row>
    <row r="89" spans="4:38" ht="21" customHeight="1">
      <c r="D89" s="15"/>
      <c r="G89" s="15"/>
      <c r="J89" s="15"/>
      <c r="K89" s="15"/>
      <c r="M89" s="284" t="s">
        <v>328</v>
      </c>
      <c r="AE89" s="292"/>
    </row>
    <row r="90" spans="4:38" ht="21" customHeight="1">
      <c r="D90" s="15"/>
      <c r="G90" s="15"/>
      <c r="J90" s="15"/>
      <c r="K90" s="15"/>
      <c r="M90" s="284" t="s">
        <v>331</v>
      </c>
      <c r="AE90" s="292"/>
    </row>
    <row r="91" spans="4:38" ht="21" customHeight="1">
      <c r="D91" s="15"/>
      <c r="G91" s="15"/>
      <c r="J91" s="15"/>
      <c r="K91" s="15"/>
      <c r="M91" s="284" t="s">
        <v>332</v>
      </c>
      <c r="AE91" s="292"/>
    </row>
    <row r="92" spans="4:38" ht="21" customHeight="1">
      <c r="D92" s="15"/>
      <c r="G92" s="15"/>
      <c r="J92" s="15"/>
      <c r="K92" s="15"/>
      <c r="M92" s="284" t="s">
        <v>334</v>
      </c>
      <c r="AE92" s="292"/>
    </row>
    <row r="93" spans="4:38" ht="21" customHeight="1">
      <c r="D93" s="15"/>
      <c r="G93" s="15"/>
      <c r="J93" s="15"/>
      <c r="K93" s="15"/>
      <c r="M93" s="284" t="s">
        <v>335</v>
      </c>
      <c r="AE93" s="292"/>
      <c r="AL93" s="275"/>
    </row>
    <row r="94" spans="4:38" ht="21" customHeight="1">
      <c r="D94" s="15"/>
      <c r="G94" s="15"/>
      <c r="J94" s="15"/>
      <c r="K94" s="15"/>
      <c r="M94" s="284" t="s">
        <v>336</v>
      </c>
      <c r="AE94" s="292"/>
      <c r="AL94" s="275"/>
    </row>
    <row r="95" spans="4:38" ht="21" customHeight="1">
      <c r="D95" s="15"/>
      <c r="G95" s="15"/>
      <c r="J95" s="15"/>
      <c r="K95" s="15"/>
      <c r="M95" s="284" t="s">
        <v>337</v>
      </c>
      <c r="AE95" s="292"/>
      <c r="AL95" s="275"/>
    </row>
    <row r="96" spans="4:38" ht="21" customHeight="1">
      <c r="D96" s="15"/>
      <c r="G96" s="15"/>
      <c r="J96" s="15"/>
      <c r="K96" s="15"/>
      <c r="M96" s="284" t="s">
        <v>338</v>
      </c>
      <c r="AE96" s="292"/>
      <c r="AL96" s="275"/>
    </row>
    <row r="97" spans="4:38" ht="21" customHeight="1">
      <c r="D97" s="15"/>
      <c r="G97" s="15"/>
      <c r="J97" s="15"/>
      <c r="K97" s="15"/>
      <c r="M97" s="284" t="s">
        <v>342</v>
      </c>
      <c r="AE97" s="292"/>
      <c r="AL97" s="275"/>
    </row>
    <row r="98" spans="4:38" ht="21" customHeight="1">
      <c r="D98" s="15"/>
      <c r="G98" s="15"/>
      <c r="J98" s="15"/>
      <c r="K98" s="15"/>
      <c r="M98" s="284" t="s">
        <v>343</v>
      </c>
      <c r="AE98" s="292"/>
      <c r="AL98" s="275"/>
    </row>
    <row r="99" spans="4:38" ht="21" customHeight="1"/>
    <row r="100" spans="4:38" ht="21" customHeight="1"/>
  </sheetData>
  <autoFilter ref="A6:AK52">
    <sortState ref="A7:AK52">
      <sortCondition ref="A6:A52"/>
    </sortState>
  </autoFilter>
  <mergeCells count="5">
    <mergeCell ref="A5:D5"/>
    <mergeCell ref="AE5:AL5"/>
    <mergeCell ref="V5:AD5"/>
    <mergeCell ref="M5:U5"/>
    <mergeCell ref="E5:L5"/>
  </mergeCells>
  <conditionalFormatting sqref="L7:L52 U7:U52 AL7:AL52 AD7:AD52">
    <cfRule type="containsText" dxfId="20" priority="2" operator="containsText" text="oui">
      <formula>NOT(ISERROR(SEARCH("oui",L7)))</formula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micromottes (3)</vt:lpstr>
      <vt:lpstr>Feuil1</vt:lpstr>
      <vt:lpstr>graines</vt:lpstr>
      <vt:lpstr>micromottes</vt:lpstr>
      <vt:lpstr>bulbes</vt:lpstr>
      <vt:lpstr>micromottes (2)</vt:lpstr>
    </vt:vector>
  </TitlesOfParts>
  <Company>Mairie de Castres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BAILLY Yoan</dc:creator>
  <cp:lastModifiedBy>CHRISTIAN</cp:lastModifiedBy>
  <cp:lastPrinted>2015-06-18T07:47:40Z</cp:lastPrinted>
  <dcterms:created xsi:type="dcterms:W3CDTF">2014-12-16T12:44:56Z</dcterms:created>
  <dcterms:modified xsi:type="dcterms:W3CDTF">2015-08-19T17:06:53Z</dcterms:modified>
</cp:coreProperties>
</file>