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8055" windowHeight="3600"/>
  </bookViews>
  <sheets>
    <sheet name="MOIS DE JANVIER" sheetId="1" r:id="rId1"/>
    <sheet name="MOIS DE FEVRIER" sheetId="2" r:id="rId2"/>
    <sheet name="MOIS DE MARS" sheetId="3" r:id="rId3"/>
  </sheets>
  <calcPr calcId="124519"/>
</workbook>
</file>

<file path=xl/calcChain.xml><?xml version="1.0" encoding="utf-8"?>
<calcChain xmlns="http://schemas.openxmlformats.org/spreadsheetml/2006/main">
  <c r="I10" i="2"/>
  <c r="I11"/>
  <c r="I12"/>
  <c r="I13"/>
  <c r="I14"/>
  <c r="I15"/>
  <c r="I16"/>
  <c r="I17"/>
  <c r="I18"/>
  <c r="I9"/>
  <c r="E19" i="1"/>
  <c r="H19"/>
  <c r="I19"/>
  <c r="H19" i="2"/>
  <c r="G19"/>
  <c r="D19"/>
  <c r="G18" i="3"/>
  <c r="H18"/>
  <c r="I18"/>
  <c r="D18"/>
  <c r="F17"/>
  <c r="A9" i="2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F9" i="3"/>
  <c r="F10"/>
  <c r="F11"/>
  <c r="F12"/>
  <c r="F13"/>
  <c r="F14"/>
  <c r="F15"/>
  <c r="F16"/>
  <c r="J9"/>
  <c r="J10"/>
  <c r="J11"/>
  <c r="J12"/>
  <c r="J13"/>
  <c r="J14"/>
  <c r="J15"/>
  <c r="J16"/>
  <c r="J17"/>
  <c r="F10" i="2"/>
  <c r="F8" i="3"/>
  <c r="J8" s="1"/>
  <c r="J18" s="1"/>
  <c r="A8"/>
  <c r="F9" i="2"/>
  <c r="F11"/>
  <c r="F12"/>
  <c r="F13"/>
  <c r="F14"/>
  <c r="F15"/>
  <c r="F16"/>
  <c r="F17"/>
  <c r="F18"/>
  <c r="G9" i="1"/>
  <c r="J9" s="1"/>
  <c r="G10"/>
  <c r="J10" s="1"/>
  <c r="G11"/>
  <c r="J11" s="1"/>
  <c r="G12"/>
  <c r="J12" s="1"/>
  <c r="G13"/>
  <c r="J13" s="1"/>
  <c r="G14"/>
  <c r="J14" s="1"/>
  <c r="G15"/>
  <c r="J15" s="1"/>
  <c r="G16"/>
  <c r="J16" s="1"/>
  <c r="G17"/>
  <c r="J17" s="1"/>
  <c r="G18"/>
  <c r="J18" s="1"/>
  <c r="F19" i="2" l="1"/>
  <c r="G19" i="1"/>
  <c r="F18" i="3"/>
  <c r="J19" i="1"/>
  <c r="I19" i="2"/>
  <c r="J14"/>
  <c r="J12"/>
  <c r="J10"/>
  <c r="J11"/>
  <c r="J13"/>
  <c r="J15"/>
  <c r="J16"/>
  <c r="J17"/>
  <c r="J18"/>
  <c r="J9"/>
  <c r="J19" s="1"/>
</calcChain>
</file>

<file path=xl/sharedStrings.xml><?xml version="1.0" encoding="utf-8"?>
<sst xmlns="http://schemas.openxmlformats.org/spreadsheetml/2006/main" count="76" uniqueCount="34">
  <si>
    <t>identifiant</t>
  </si>
  <si>
    <t>nom</t>
  </si>
  <si>
    <t>prenom</t>
  </si>
  <si>
    <t>qte</t>
  </si>
  <si>
    <t>prix unit</t>
  </si>
  <si>
    <t>ADAMA</t>
  </si>
  <si>
    <t>PAPA</t>
  </si>
  <si>
    <t>BA</t>
  </si>
  <si>
    <t>MA</t>
  </si>
  <si>
    <t>BAINI</t>
  </si>
  <si>
    <t>MBAH</t>
  </si>
  <si>
    <t>BABOURA</t>
  </si>
  <si>
    <t>PAPI</t>
  </si>
  <si>
    <t>TANTI</t>
  </si>
  <si>
    <t>FOMBA</t>
  </si>
  <si>
    <t>NOM</t>
  </si>
  <si>
    <t>PRENOM</t>
  </si>
  <si>
    <t>QTE</t>
  </si>
  <si>
    <t>PU</t>
  </si>
  <si>
    <t>IDENTIFIANT</t>
  </si>
  <si>
    <t>sory</t>
  </si>
  <si>
    <t>MONTANT</t>
  </si>
  <si>
    <t>VERSEMENT 1</t>
  </si>
  <si>
    <t>VERSEMENT 2</t>
  </si>
  <si>
    <t>VERSEMENT1</t>
  </si>
  <si>
    <t>VERSEMENT2</t>
  </si>
  <si>
    <t>SOLDE CREDIT</t>
  </si>
  <si>
    <t>SOLDE NOUVEAU</t>
  </si>
  <si>
    <t>SOLDE CREDITAIRE</t>
  </si>
  <si>
    <t>SORY</t>
  </si>
  <si>
    <t>Total</t>
  </si>
  <si>
    <t>TABLEAU DU MOIS DE JANVIER</t>
  </si>
  <si>
    <t>DE MARS</t>
  </si>
  <si>
    <t>TABLEAU DU MOIS DEFEVRIER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</si>
</sst>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1" fillId="9" borderId="4" xfId="0" applyFont="1" applyFill="1" applyBorder="1"/>
    <xf numFmtId="0" fontId="1" fillId="9" borderId="5" xfId="0" applyFont="1" applyFill="1" applyBorder="1"/>
    <xf numFmtId="0" fontId="1" fillId="9" borderId="6" xfId="0" applyFont="1" applyFill="1" applyBorder="1"/>
    <xf numFmtId="0" fontId="0" fillId="5" borderId="7" xfId="0" applyFont="1" applyFill="1" applyBorder="1"/>
    <xf numFmtId="0" fontId="0" fillId="5" borderId="3" xfId="0" applyFont="1" applyFill="1" applyBorder="1"/>
    <xf numFmtId="0" fontId="0" fillId="7" borderId="3" xfId="0" applyFont="1" applyFill="1" applyBorder="1"/>
    <xf numFmtId="0" fontId="0" fillId="5" borderId="8" xfId="0" applyFont="1" applyFill="1" applyBorder="1"/>
    <xf numFmtId="0" fontId="0" fillId="8" borderId="7" xfId="0" applyFont="1" applyFill="1" applyBorder="1"/>
    <xf numFmtId="0" fontId="0" fillId="8" borderId="3" xfId="0" applyFont="1" applyFill="1" applyBorder="1"/>
    <xf numFmtId="0" fontId="0" fillId="6" borderId="3" xfId="0" applyFont="1" applyFill="1" applyBorder="1"/>
    <xf numFmtId="0" fontId="0" fillId="3" borderId="7" xfId="0" applyFont="1" applyFill="1" applyBorder="1"/>
    <xf numFmtId="0" fontId="0" fillId="3" borderId="3" xfId="0" applyFont="1" applyFill="1" applyBorder="1"/>
    <xf numFmtId="0" fontId="0" fillId="8" borderId="9" xfId="0" applyFont="1" applyFill="1" applyBorder="1"/>
    <xf numFmtId="0" fontId="0" fillId="8" borderId="10" xfId="0" applyFont="1" applyFill="1" applyBorder="1"/>
    <xf numFmtId="0" fontId="0" fillId="6" borderId="10" xfId="0" applyFont="1" applyFill="1" applyBorder="1"/>
    <xf numFmtId="0" fontId="0" fillId="5" borderId="10" xfId="0" applyFont="1" applyFill="1" applyBorder="1"/>
    <xf numFmtId="0" fontId="0" fillId="5" borderId="11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3" xfId="0" applyFill="1" applyBorder="1"/>
    <xf numFmtId="0" fontId="0" fillId="0" borderId="8" xfId="0" applyFont="1" applyBorder="1"/>
    <xf numFmtId="0" fontId="0" fillId="0" borderId="7" xfId="0" applyFont="1" applyBorder="1"/>
    <xf numFmtId="0" fontId="0" fillId="0" borderId="3" xfId="0" applyFont="1" applyBorder="1"/>
    <xf numFmtId="0" fontId="0" fillId="3" borderId="8" xfId="0" applyFont="1" applyFill="1" applyBorder="1"/>
    <xf numFmtId="0" fontId="0" fillId="0" borderId="3" xfId="0" applyBorder="1"/>
    <xf numFmtId="0" fontId="0" fillId="3" borderId="11" xfId="0" applyFont="1" applyFill="1" applyBorder="1"/>
    <xf numFmtId="0" fontId="4" fillId="10" borderId="0" xfId="0" applyFont="1" applyFill="1"/>
    <xf numFmtId="0" fontId="2" fillId="10" borderId="8" xfId="0" applyFont="1" applyFill="1" applyBorder="1"/>
    <xf numFmtId="0" fontId="2" fillId="10" borderId="12" xfId="0" applyFont="1" applyFill="1" applyBorder="1"/>
    <xf numFmtId="0" fontId="2" fillId="10" borderId="7" xfId="0" applyFont="1" applyFill="1" applyBorder="1"/>
    <xf numFmtId="0" fontId="3" fillId="10" borderId="8" xfId="0" applyFont="1" applyFill="1" applyBorder="1"/>
    <xf numFmtId="0" fontId="3" fillId="10" borderId="12" xfId="0" applyFont="1" applyFill="1" applyBorder="1"/>
    <xf numFmtId="0" fontId="3" fillId="10" borderId="7" xfId="0" applyFont="1" applyFill="1" applyBorder="1"/>
  </cellXfs>
  <cellStyles count="1">
    <cellStyle name="Normal" xfId="0" builtinId="0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B8:J19" totalsRowCount="1" headerRowDxfId="70" dataDxfId="68" headerRowBorderDxfId="69" tableBorderDxfId="67" totalsRowBorderDxfId="66">
  <autoFilter ref="B8:J18"/>
  <tableColumns count="9">
    <tableColumn id="1" name="identifiant" totalsRowLabel="Total" dataDxfId="65" totalsRowDxfId="64"/>
    <tableColumn id="2" name="nom" dataDxfId="63" totalsRowDxfId="62"/>
    <tableColumn id="3" name="prenom" dataDxfId="61" totalsRowDxfId="60"/>
    <tableColumn id="4" name="qte" totalsRowFunction="sum" dataDxfId="59" totalsRowDxfId="58"/>
    <tableColumn id="5" name="prix unit" dataDxfId="57" totalsRowDxfId="56"/>
    <tableColumn id="6" name="MONTANT" totalsRowFunction="sum" dataDxfId="55" totalsRowDxfId="54">
      <calculatedColumnFormula>E9*F9</calculatedColumnFormula>
    </tableColumn>
    <tableColumn id="7" name="VERSEMENT 1" totalsRowFunction="sum" dataDxfId="53" totalsRowDxfId="52"/>
    <tableColumn id="8" name="VERSEMENT 2" totalsRowFunction="sum" dataDxfId="51" totalsRowDxfId="50"/>
    <tableColumn id="9" name="SOLDE CREDIT" totalsRowFunction="sum" dataDxfId="49" totalsRowDxfId="48">
      <calculatedColumnFormula>G9-($H9)-($I9)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8:J19" totalsRowCount="1" headerRowDxfId="47" dataDxfId="45" headerRowBorderDxfId="46" tableBorderDxfId="44" totalsRowBorderDxfId="43">
  <autoFilter ref="A8:J18"/>
  <tableColumns count="10">
    <tableColumn id="1" name="IDENTIFIANT" totalsRowLabel="Total" dataDxfId="42" totalsRowDxfId="41">
      <calculatedColumnFormula>'MOIS DE JANVIER'!B9</calculatedColumnFormula>
    </tableColumn>
    <tableColumn id="2" name="NOM" dataDxfId="40" totalsRowDxfId="39">
      <calculatedColumnFormula>'MOIS DE JANVIER'!C9</calculatedColumnFormula>
    </tableColumn>
    <tableColumn id="3" name="PRENOM" dataDxfId="38" totalsRowDxfId="37">
      <calculatedColumnFormula>'MOIS DE JANVIER'!D9</calculatedColumnFormula>
    </tableColumn>
    <tableColumn id="4" name="QTE" totalsRowFunction="sum" dataDxfId="36" totalsRowDxfId="35"/>
    <tableColumn id="5" name="PU" dataDxfId="34" totalsRowDxfId="33"/>
    <tableColumn id="6" name="MONTANT" totalsRowFunction="sum" dataDxfId="32" totalsRowDxfId="31">
      <calculatedColumnFormula>'MOIS DE FEVRIER'!$E9*'MOIS DE FEVRIER'!$D9</calculatedColumnFormula>
    </tableColumn>
    <tableColumn id="7" name="VERSEMENT1" totalsRowFunction="sum" dataDxfId="30" totalsRowDxfId="29"/>
    <tableColumn id="8" name="VERSEMENT2" totalsRowFunction="sum" dataDxfId="28" totalsRowDxfId="27"/>
    <tableColumn id="9" name="SOLDE NOUVEAU" totalsRowFunction="sum" dataDxfId="26" totalsRowDxfId="25">
      <calculatedColumnFormula>'MOIS DE JANVIER'!J9</calculatedColumnFormula>
    </tableColumn>
    <tableColumn id="10" name="SOLDE CREDITAIRE" totalsRowFunction="sum" dataDxfId="24" totalsRowDxfId="23">
      <calculatedColumnFormula>(I9+F9)-(G9+H9)</calculatedColumnFormula>
    </tableColumn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7:J18" totalsRowCount="1" headerRowDxfId="22" headerRowBorderDxfId="21" tableBorderDxfId="20" totalsRowBorderDxfId="19">
  <autoFilter ref="A7:J17"/>
  <tableColumns count="10">
    <tableColumn id="1" name="IDENTIFIANT" totalsRowLabel="Total" dataDxfId="18" totalsRowDxfId="17"/>
    <tableColumn id="2" name="NOM" dataDxfId="16" totalsRowDxfId="15"/>
    <tableColumn id="3" name="PRENOM" dataDxfId="14" totalsRowDxfId="13"/>
    <tableColumn id="4" name="QTE" totalsRowFunction="sum" dataDxfId="12" totalsRowDxfId="11"/>
    <tableColumn id="5" name="PU" dataDxfId="10" totalsRowDxfId="9"/>
    <tableColumn id="6" name="MONTANT" totalsRowFunction="sum" dataDxfId="8" totalsRowDxfId="7">
      <calculatedColumnFormula>E8*D8</calculatedColumnFormula>
    </tableColumn>
    <tableColumn id="7" name="VERSEMENT1" totalsRowFunction="sum" dataDxfId="6"/>
    <tableColumn id="8" name="VERSEMENT2" totalsRowFunction="sum" dataDxfId="5" totalsRowDxfId="4"/>
    <tableColumn id="9" name="SOLDE NOUVEAU" totalsRowFunction="sum" dataDxfId="3" totalsRowDxfId="2"/>
    <tableColumn id="10" name="SOLDE CREDITAIRE" totalsRowFunction="sum" dataDxfId="1" totalsRowDxfId="0">
      <calculatedColumnFormula>(I8+F8)-(G8+H8)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XFD19"/>
  <sheetViews>
    <sheetView tabSelected="1" workbookViewId="0">
      <selection activeCell="G2" sqref="G2"/>
    </sheetView>
  </sheetViews>
  <sheetFormatPr baseColWidth="10" defaultRowHeight="15"/>
  <cols>
    <col min="1" max="1" width="12.5703125" customWidth="1"/>
    <col min="2" max="2" width="12.7109375" bestFit="1" customWidth="1"/>
    <col min="6" max="6" width="12.7109375" bestFit="1" customWidth="1"/>
    <col min="7" max="8" width="15.28515625" customWidth="1"/>
    <col min="9" max="10" width="15.42578125" bestFit="1" customWidth="1"/>
    <col min="11" max="18" width="11.5703125" customWidth="1"/>
    <col min="19" max="108" width="12.5703125" customWidth="1"/>
    <col min="109" max="1008" width="13.5703125" customWidth="1"/>
    <col min="1009" max="10008" width="14.5703125" customWidth="1"/>
    <col min="10009" max="16384" width="15.5703125" customWidth="1"/>
  </cols>
  <sheetData>
    <row r="1" spans="2:16384"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2"/>
    </row>
    <row r="2" spans="2:16384"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4"/>
    </row>
    <row r="3" spans="2:16384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4"/>
    </row>
    <row r="4" spans="2:16384"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4"/>
    </row>
    <row r="5" spans="2:16384" ht="21">
      <c r="E5" s="38" t="s">
        <v>31</v>
      </c>
      <c r="F5" s="39"/>
      <c r="G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  <c r="XFA5" s="3"/>
      <c r="XFB5" s="3"/>
      <c r="XFC5" s="3"/>
      <c r="XFD5" s="4"/>
    </row>
    <row r="6" spans="2:16384"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4"/>
    </row>
    <row r="7" spans="2:16384"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4"/>
    </row>
    <row r="8" spans="2:16384">
      <c r="B8" s="27" t="s">
        <v>0</v>
      </c>
      <c r="C8" s="28" t="s">
        <v>1</v>
      </c>
      <c r="D8" s="28" t="s">
        <v>2</v>
      </c>
      <c r="E8" s="28" t="s">
        <v>3</v>
      </c>
      <c r="F8" s="28" t="s">
        <v>4</v>
      </c>
      <c r="G8" s="28" t="s">
        <v>21</v>
      </c>
      <c r="H8" s="28" t="s">
        <v>22</v>
      </c>
      <c r="I8" s="28" t="s">
        <v>23</v>
      </c>
      <c r="J8" s="29" t="s">
        <v>26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4"/>
    </row>
    <row r="9" spans="2:16384">
      <c r="B9" s="15">
        <v>20</v>
      </c>
      <c r="C9" s="30" t="s">
        <v>20</v>
      </c>
      <c r="D9" s="16" t="s">
        <v>14</v>
      </c>
      <c r="E9" s="16">
        <v>12</v>
      </c>
      <c r="F9" s="16">
        <v>1200</v>
      </c>
      <c r="G9" s="16">
        <f t="shared" ref="G9:G18" si="0">E9*F9</f>
        <v>14400</v>
      </c>
      <c r="H9" s="16">
        <v>78</v>
      </c>
      <c r="I9" s="16">
        <v>100</v>
      </c>
      <c r="J9" s="31">
        <f t="shared" ref="J9:J18" si="1">G9-($H9)-($I9)</f>
        <v>14222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4"/>
    </row>
    <row r="10" spans="2:16384">
      <c r="B10" s="32">
        <v>4</v>
      </c>
      <c r="C10" s="33" t="s">
        <v>5</v>
      </c>
      <c r="D10" s="33" t="s">
        <v>14</v>
      </c>
      <c r="E10" s="33">
        <v>23</v>
      </c>
      <c r="F10" s="33">
        <v>3000</v>
      </c>
      <c r="G10" s="33">
        <f t="shared" si="0"/>
        <v>69000</v>
      </c>
      <c r="H10" s="33">
        <v>67</v>
      </c>
      <c r="I10" s="33">
        <v>98</v>
      </c>
      <c r="J10" s="31">
        <f t="shared" si="1"/>
        <v>68835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4"/>
    </row>
    <row r="11" spans="2:16384">
      <c r="B11" s="15">
        <v>3</v>
      </c>
      <c r="C11" s="16" t="s">
        <v>6</v>
      </c>
      <c r="D11" s="16" t="s">
        <v>14</v>
      </c>
      <c r="E11" s="16">
        <v>45</v>
      </c>
      <c r="F11" s="16">
        <v>700</v>
      </c>
      <c r="G11" s="16">
        <f t="shared" si="0"/>
        <v>31500</v>
      </c>
      <c r="H11" s="16">
        <v>0</v>
      </c>
      <c r="I11" s="16">
        <v>98</v>
      </c>
      <c r="J11" s="34">
        <f t="shared" si="1"/>
        <v>31402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4"/>
    </row>
    <row r="12" spans="2:16384">
      <c r="B12" s="32">
        <v>11</v>
      </c>
      <c r="C12" s="33" t="s">
        <v>7</v>
      </c>
      <c r="D12" s="33" t="s">
        <v>14</v>
      </c>
      <c r="E12" s="33">
        <v>67</v>
      </c>
      <c r="F12" s="33">
        <v>2300</v>
      </c>
      <c r="G12" s="33">
        <f t="shared" si="0"/>
        <v>154100</v>
      </c>
      <c r="H12" s="33">
        <v>154</v>
      </c>
      <c r="I12" s="33">
        <v>321</v>
      </c>
      <c r="J12" s="31">
        <f t="shared" si="1"/>
        <v>153625</v>
      </c>
    </row>
    <row r="13" spans="2:16384">
      <c r="B13" s="15">
        <v>9</v>
      </c>
      <c r="C13" s="16" t="s">
        <v>8</v>
      </c>
      <c r="D13" s="16" t="s">
        <v>14</v>
      </c>
      <c r="E13" s="16">
        <v>49</v>
      </c>
      <c r="F13" s="16">
        <v>456</v>
      </c>
      <c r="G13" s="16">
        <f t="shared" si="0"/>
        <v>22344</v>
      </c>
      <c r="H13" s="16">
        <v>345</v>
      </c>
      <c r="I13" s="16">
        <v>789</v>
      </c>
      <c r="J13" s="34">
        <f t="shared" si="1"/>
        <v>21210</v>
      </c>
    </row>
    <row r="14" spans="2:16384">
      <c r="B14" s="32">
        <v>6</v>
      </c>
      <c r="C14" s="33" t="s">
        <v>9</v>
      </c>
      <c r="D14" s="33" t="s">
        <v>14</v>
      </c>
      <c r="E14" s="33">
        <v>98</v>
      </c>
      <c r="F14" s="33">
        <v>987</v>
      </c>
      <c r="G14" s="33">
        <f t="shared" si="0"/>
        <v>96726</v>
      </c>
      <c r="H14" s="33">
        <v>123</v>
      </c>
      <c r="I14" s="33">
        <v>675</v>
      </c>
      <c r="J14" s="31">
        <f t="shared" si="1"/>
        <v>95928</v>
      </c>
    </row>
    <row r="15" spans="2:16384">
      <c r="B15" s="15">
        <v>7</v>
      </c>
      <c r="C15" s="16" t="s">
        <v>10</v>
      </c>
      <c r="D15" s="16" t="s">
        <v>14</v>
      </c>
      <c r="E15" s="16">
        <v>34</v>
      </c>
      <c r="F15" s="16">
        <v>3000</v>
      </c>
      <c r="G15" s="16">
        <f t="shared" si="0"/>
        <v>102000</v>
      </c>
      <c r="H15" s="16">
        <v>897</v>
      </c>
      <c r="I15" s="16">
        <v>345</v>
      </c>
      <c r="J15" s="34">
        <f t="shared" si="1"/>
        <v>100758</v>
      </c>
    </row>
    <row r="16" spans="2:16384">
      <c r="B16" s="32">
        <v>8</v>
      </c>
      <c r="C16" s="33" t="s">
        <v>11</v>
      </c>
      <c r="D16" s="33" t="s">
        <v>14</v>
      </c>
      <c r="E16" s="33">
        <v>25</v>
      </c>
      <c r="F16" s="33">
        <v>2000</v>
      </c>
      <c r="G16" s="33">
        <f t="shared" si="0"/>
        <v>50000</v>
      </c>
      <c r="H16" s="33">
        <v>3111</v>
      </c>
      <c r="I16" s="33">
        <v>765</v>
      </c>
      <c r="J16" s="31">
        <f t="shared" si="1"/>
        <v>46124</v>
      </c>
    </row>
    <row r="17" spans="2:10">
      <c r="B17" s="15">
        <v>5</v>
      </c>
      <c r="C17" s="16" t="s">
        <v>12</v>
      </c>
      <c r="D17" s="16" t="s">
        <v>14</v>
      </c>
      <c r="E17" s="16">
        <v>56</v>
      </c>
      <c r="F17" s="16">
        <v>7000</v>
      </c>
      <c r="G17" s="16">
        <f t="shared" si="0"/>
        <v>392000</v>
      </c>
      <c r="H17" s="16">
        <v>567</v>
      </c>
      <c r="I17" s="16">
        <v>987</v>
      </c>
      <c r="J17" s="34">
        <f t="shared" si="1"/>
        <v>390446</v>
      </c>
    </row>
    <row r="18" spans="2:10">
      <c r="B18" s="32">
        <v>10</v>
      </c>
      <c r="C18" s="33" t="s">
        <v>13</v>
      </c>
      <c r="D18" s="35" t="s">
        <v>14</v>
      </c>
      <c r="E18" s="33">
        <v>76</v>
      </c>
      <c r="F18" s="33">
        <v>10000</v>
      </c>
      <c r="G18" s="33">
        <f t="shared" si="0"/>
        <v>760000</v>
      </c>
      <c r="H18" s="33">
        <v>567</v>
      </c>
      <c r="I18" s="33">
        <v>789</v>
      </c>
      <c r="J18" s="31">
        <f t="shared" si="1"/>
        <v>758644</v>
      </c>
    </row>
    <row r="19" spans="2:10">
      <c r="B19" s="25" t="s">
        <v>30</v>
      </c>
      <c r="C19" s="26"/>
      <c r="D19" s="26"/>
      <c r="E19" s="26">
        <f>SUBTOTAL(109,[qte])</f>
        <v>485</v>
      </c>
      <c r="F19" s="26"/>
      <c r="G19" s="26">
        <f>SUBTOTAL(109,[MONTANT])</f>
        <v>1692070</v>
      </c>
      <c r="H19" s="26">
        <f>SUBTOTAL(109,[VERSEMENT 1])</f>
        <v>5909</v>
      </c>
      <c r="I19" s="26">
        <f>SUBTOTAL(109,[VERSEMENT 2])</f>
        <v>4967</v>
      </c>
      <c r="J19" s="36">
        <f>SUBTOTAL(109,[SOLDE CREDIT])</f>
        <v>1681194</v>
      </c>
    </row>
  </sheetData>
  <dataConsolidate function="average" leftLabels="1" topLabels="1">
    <dataRefs count="2">
      <dataRef ref="G1:I12" sheet="MOIS DE JANVIER"/>
      <dataRef ref="H2:I11" sheet="MOIS DE JANVIER"/>
    </dataRefs>
  </dataConsolid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4:J19"/>
  <sheetViews>
    <sheetView topLeftCell="A3" workbookViewId="0">
      <selection activeCell="I5" sqref="I5"/>
    </sheetView>
  </sheetViews>
  <sheetFormatPr baseColWidth="10" defaultRowHeight="15"/>
  <cols>
    <col min="1" max="1" width="12.85546875" customWidth="1"/>
    <col min="6" max="6" width="12.5703125" customWidth="1"/>
    <col min="7" max="7" width="19.85546875" customWidth="1"/>
    <col min="8" max="8" width="14.85546875" customWidth="1"/>
    <col min="9" max="9" width="18.42578125" customWidth="1"/>
    <col min="10" max="10" width="17.140625" customWidth="1"/>
  </cols>
  <sheetData>
    <row r="4" spans="1:10" ht="23.25">
      <c r="E4" s="41" t="s">
        <v>33</v>
      </c>
      <c r="F4" s="42"/>
      <c r="G4" s="43"/>
    </row>
    <row r="8" spans="1:10">
      <c r="A8" s="22" t="s">
        <v>19</v>
      </c>
      <c r="B8" s="23" t="s">
        <v>15</v>
      </c>
      <c r="C8" s="23" t="s">
        <v>16</v>
      </c>
      <c r="D8" s="23" t="s">
        <v>17</v>
      </c>
      <c r="E8" s="23" t="s">
        <v>18</v>
      </c>
      <c r="F8" s="23" t="s">
        <v>21</v>
      </c>
      <c r="G8" s="23" t="s">
        <v>24</v>
      </c>
      <c r="H8" s="23" t="s">
        <v>25</v>
      </c>
      <c r="I8" s="23" t="s">
        <v>27</v>
      </c>
      <c r="J8" s="24" t="s">
        <v>28</v>
      </c>
    </row>
    <row r="9" spans="1:10">
      <c r="A9" s="8">
        <f>'MOIS DE JANVIER'!B9</f>
        <v>20</v>
      </c>
      <c r="B9" s="9" t="str">
        <f>'MOIS DE JANVIER'!C9</f>
        <v>sory</v>
      </c>
      <c r="C9" s="9" t="str">
        <f>'MOIS DE JANVIER'!D9</f>
        <v>FOMBA</v>
      </c>
      <c r="D9" s="9">
        <v>40</v>
      </c>
      <c r="E9" s="9">
        <v>2000</v>
      </c>
      <c r="F9" s="9">
        <f>E9*D9</f>
        <v>80000</v>
      </c>
      <c r="G9" s="9">
        <v>3200</v>
      </c>
      <c r="H9" s="9">
        <v>60000</v>
      </c>
      <c r="I9" s="10">
        <f>'MOIS DE JANVIER'!J9</f>
        <v>14222</v>
      </c>
      <c r="J9" s="11">
        <f>(I9+F9)-(G9+H9)</f>
        <v>31022</v>
      </c>
    </row>
    <row r="10" spans="1:10">
      <c r="A10" s="15">
        <f>'MOIS DE JANVIER'!B10</f>
        <v>4</v>
      </c>
      <c r="B10" s="16" t="str">
        <f>'MOIS DE JANVIER'!C10</f>
        <v>ADAMA</v>
      </c>
      <c r="C10" s="16" t="str">
        <f>'MOIS DE JANVIER'!D10</f>
        <v>FOMBA</v>
      </c>
      <c r="D10" s="14">
        <v>100</v>
      </c>
      <c r="E10" s="14">
        <v>4000</v>
      </c>
      <c r="F10" s="14">
        <f>E10*D10</f>
        <v>400000</v>
      </c>
      <c r="G10" s="14">
        <v>40000</v>
      </c>
      <c r="H10" s="14">
        <v>20000</v>
      </c>
      <c r="I10" s="13">
        <f>'MOIS DE JANVIER'!J10</f>
        <v>68835</v>
      </c>
      <c r="J10" s="11">
        <f t="shared" ref="J10:J18" si="0">(I10+F10)-(G10+H10)</f>
        <v>408835</v>
      </c>
    </row>
    <row r="11" spans="1:10">
      <c r="A11" s="15">
        <f>'MOIS DE JANVIER'!B11</f>
        <v>3</v>
      </c>
      <c r="B11" s="16" t="str">
        <f>'MOIS DE JANVIER'!C11</f>
        <v>PAPA</v>
      </c>
      <c r="C11" s="16" t="str">
        <f>'MOIS DE JANVIER'!D11</f>
        <v>FOMBA</v>
      </c>
      <c r="D11" s="9">
        <v>100</v>
      </c>
      <c r="E11" s="9">
        <v>4500</v>
      </c>
      <c r="F11" s="9">
        <f>'MOIS DE FEVRIER'!$E11*'MOIS DE FEVRIER'!$D11</f>
        <v>450000</v>
      </c>
      <c r="G11" s="9">
        <v>300000</v>
      </c>
      <c r="H11" s="9">
        <v>12000</v>
      </c>
      <c r="I11" s="10">
        <f>'MOIS DE JANVIER'!J11</f>
        <v>31402</v>
      </c>
      <c r="J11" s="11">
        <f t="shared" si="0"/>
        <v>169402</v>
      </c>
    </row>
    <row r="12" spans="1:10">
      <c r="A12" s="15">
        <f>'MOIS DE JANVIER'!B12</f>
        <v>11</v>
      </c>
      <c r="B12" s="16" t="str">
        <f>'MOIS DE JANVIER'!C12</f>
        <v>BA</v>
      </c>
      <c r="C12" s="16" t="str">
        <f>'MOIS DE JANVIER'!D12</f>
        <v>FOMBA</v>
      </c>
      <c r="D12" s="14">
        <v>45</v>
      </c>
      <c r="E12" s="14">
        <v>1000</v>
      </c>
      <c r="F12" s="14">
        <f>'MOIS DE FEVRIER'!$E12*'MOIS DE FEVRIER'!$D12</f>
        <v>45000</v>
      </c>
      <c r="G12" s="14">
        <v>45000</v>
      </c>
      <c r="H12" s="14">
        <v>10000</v>
      </c>
      <c r="I12" s="13">
        <f>'MOIS DE JANVIER'!J12</f>
        <v>153625</v>
      </c>
      <c r="J12" s="11">
        <f>(I12+F12)-(G12+H12)</f>
        <v>143625</v>
      </c>
    </row>
    <row r="13" spans="1:10">
      <c r="A13" s="15">
        <f>'MOIS DE JANVIER'!B13</f>
        <v>9</v>
      </c>
      <c r="B13" s="16" t="str">
        <f>'MOIS DE JANVIER'!C13</f>
        <v>MA</v>
      </c>
      <c r="C13" s="16" t="str">
        <f>'MOIS DE JANVIER'!D13</f>
        <v>FOMBA</v>
      </c>
      <c r="D13" s="9">
        <v>34</v>
      </c>
      <c r="E13" s="9">
        <v>1500</v>
      </c>
      <c r="F13" s="9">
        <f>'MOIS DE FEVRIER'!$E13*'MOIS DE FEVRIER'!$D13</f>
        <v>51000</v>
      </c>
      <c r="G13" s="9">
        <v>23000</v>
      </c>
      <c r="H13" s="9">
        <v>45000</v>
      </c>
      <c r="I13" s="16">
        <f>'MOIS DE JANVIER'!J13</f>
        <v>21210</v>
      </c>
      <c r="J13" s="11">
        <f t="shared" si="0"/>
        <v>4210</v>
      </c>
    </row>
    <row r="14" spans="1:10">
      <c r="A14" s="15">
        <f>'MOIS DE JANVIER'!B14</f>
        <v>6</v>
      </c>
      <c r="B14" s="16" t="str">
        <f>'MOIS DE JANVIER'!C14</f>
        <v>BAINI</v>
      </c>
      <c r="C14" s="16" t="str">
        <f>'MOIS DE JANVIER'!D14</f>
        <v>FOMBA</v>
      </c>
      <c r="D14" s="14">
        <v>90</v>
      </c>
      <c r="E14" s="14">
        <v>1000</v>
      </c>
      <c r="F14" s="14">
        <f>'MOIS DE FEVRIER'!$E14*'MOIS DE FEVRIER'!$D14</f>
        <v>90000</v>
      </c>
      <c r="G14" s="14">
        <v>45000</v>
      </c>
      <c r="H14" s="14">
        <v>50000</v>
      </c>
      <c r="I14" s="13">
        <f>'MOIS DE JANVIER'!J14</f>
        <v>95928</v>
      </c>
      <c r="J14" s="11">
        <f t="shared" si="0"/>
        <v>90928</v>
      </c>
    </row>
    <row r="15" spans="1:10">
      <c r="A15" s="15">
        <f>'MOIS DE JANVIER'!B15</f>
        <v>7</v>
      </c>
      <c r="B15" s="16" t="str">
        <f>'MOIS DE JANVIER'!C15</f>
        <v>MBAH</v>
      </c>
      <c r="C15" s="16" t="str">
        <f>'MOIS DE JANVIER'!D15</f>
        <v>FOMBA</v>
      </c>
      <c r="D15" s="9">
        <v>24</v>
      </c>
      <c r="E15" s="9">
        <v>1100</v>
      </c>
      <c r="F15" s="9">
        <f>'MOIS DE FEVRIER'!$E15*'MOIS DE FEVRIER'!$D15</f>
        <v>26400</v>
      </c>
      <c r="G15" s="9">
        <v>70000</v>
      </c>
      <c r="H15" s="9">
        <v>45000</v>
      </c>
      <c r="I15" s="16">
        <f>'MOIS DE JANVIER'!J15</f>
        <v>100758</v>
      </c>
      <c r="J15" s="11">
        <f t="shared" si="0"/>
        <v>12158</v>
      </c>
    </row>
    <row r="16" spans="1:10">
      <c r="A16" s="15">
        <f>'MOIS DE JANVIER'!B16</f>
        <v>8</v>
      </c>
      <c r="B16" s="16" t="str">
        <f>'MOIS DE JANVIER'!C16</f>
        <v>BABOURA</v>
      </c>
      <c r="C16" s="16" t="str">
        <f>'MOIS DE JANVIER'!D16</f>
        <v>FOMBA</v>
      </c>
      <c r="D16" s="14">
        <v>14</v>
      </c>
      <c r="E16" s="14">
        <v>1200</v>
      </c>
      <c r="F16" s="14">
        <f>'MOIS DE FEVRIER'!$E16*'MOIS DE FEVRIER'!$D16</f>
        <v>16800</v>
      </c>
      <c r="G16" s="14">
        <v>12000</v>
      </c>
      <c r="H16" s="14">
        <v>40000</v>
      </c>
      <c r="I16" s="13">
        <f>'MOIS DE JANVIER'!J16</f>
        <v>46124</v>
      </c>
      <c r="J16" s="11">
        <f t="shared" si="0"/>
        <v>10924</v>
      </c>
    </row>
    <row r="17" spans="1:10">
      <c r="A17" s="15">
        <f>'MOIS DE JANVIER'!B17</f>
        <v>5</v>
      </c>
      <c r="B17" s="16" t="str">
        <f>'MOIS DE JANVIER'!C17</f>
        <v>PAPI</v>
      </c>
      <c r="C17" s="16" t="str">
        <f>'MOIS DE JANVIER'!D17</f>
        <v>FOMBA</v>
      </c>
      <c r="D17" s="9">
        <v>18</v>
      </c>
      <c r="E17" s="9">
        <v>2000</v>
      </c>
      <c r="F17" s="9">
        <f>'MOIS DE FEVRIER'!$E17*'MOIS DE FEVRIER'!$D17</f>
        <v>36000</v>
      </c>
      <c r="G17" s="9">
        <v>45000</v>
      </c>
      <c r="H17" s="9">
        <v>150000</v>
      </c>
      <c r="I17" s="16">
        <f>'MOIS DE JANVIER'!J17</f>
        <v>390446</v>
      </c>
      <c r="J17" s="11">
        <f t="shared" si="0"/>
        <v>231446</v>
      </c>
    </row>
    <row r="18" spans="1:10">
      <c r="A18" s="25">
        <f>'MOIS DE JANVIER'!B18</f>
        <v>10</v>
      </c>
      <c r="B18" s="26" t="str">
        <f>'MOIS DE JANVIER'!C18</f>
        <v>TANTI</v>
      </c>
      <c r="C18" s="26" t="str">
        <f>'MOIS DE JANVIER'!D18</f>
        <v>FOMBA</v>
      </c>
      <c r="D18" s="19">
        <v>23</v>
      </c>
      <c r="E18" s="19">
        <v>2100</v>
      </c>
      <c r="F18" s="19">
        <f>'MOIS DE FEVRIER'!$E18*'MOIS DE FEVRIER'!$D18</f>
        <v>48300</v>
      </c>
      <c r="G18" s="19">
        <v>500000</v>
      </c>
      <c r="H18" s="19">
        <v>300000</v>
      </c>
      <c r="I18" s="18">
        <f>'MOIS DE JANVIER'!J18</f>
        <v>758644</v>
      </c>
      <c r="J18" s="21">
        <f t="shared" si="0"/>
        <v>6944</v>
      </c>
    </row>
    <row r="19" spans="1:10">
      <c r="A19" s="25" t="s">
        <v>30</v>
      </c>
      <c r="B19" s="26"/>
      <c r="C19" s="26"/>
      <c r="D19" s="19">
        <f>SUBTOTAL(109,[QTE])</f>
        <v>488</v>
      </c>
      <c r="E19" s="19"/>
      <c r="F19" s="19">
        <f>SUBTOTAL(109,[MONTANT])</f>
        <v>1243500</v>
      </c>
      <c r="G19" s="19">
        <f>SUBTOTAL(109,[VERSEMENT1])</f>
        <v>1083200</v>
      </c>
      <c r="H19" s="19">
        <f>SUBTOTAL(109,[VERSEMENT2])</f>
        <v>732000</v>
      </c>
      <c r="I19" s="18">
        <f>SUBTOTAL(109,[SOLDE NOUVEAU])</f>
        <v>1681194</v>
      </c>
      <c r="J19" s="21">
        <f>SUBTOTAL(109,[SOLDE CREDITAIRE])</f>
        <v>1109494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J18"/>
  <sheetViews>
    <sheetView workbookViewId="0">
      <selection activeCell="G10" sqref="G10"/>
    </sheetView>
  </sheetViews>
  <sheetFormatPr baseColWidth="10" defaultRowHeight="15"/>
  <cols>
    <col min="1" max="1" width="14.28515625" customWidth="1"/>
    <col min="6" max="6" width="12.7109375" bestFit="1" customWidth="1"/>
    <col min="7" max="7" width="15" bestFit="1" customWidth="1"/>
    <col min="8" max="8" width="18.140625" customWidth="1"/>
    <col min="9" max="9" width="15" bestFit="1" customWidth="1"/>
    <col min="10" max="11" width="19.5703125" bestFit="1" customWidth="1"/>
  </cols>
  <sheetData>
    <row r="3" spans="1:10" ht="28.5">
      <c r="E3" s="37" t="s">
        <v>31</v>
      </c>
      <c r="F3" s="37"/>
      <c r="G3" s="37"/>
      <c r="H3" s="37" t="s">
        <v>32</v>
      </c>
    </row>
    <row r="7" spans="1:10">
      <c r="A7" s="5" t="s">
        <v>19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21</v>
      </c>
      <c r="G7" s="6" t="s">
        <v>24</v>
      </c>
      <c r="H7" s="6" t="s">
        <v>25</v>
      </c>
      <c r="I7" s="6" t="s">
        <v>27</v>
      </c>
      <c r="J7" s="7" t="s">
        <v>28</v>
      </c>
    </row>
    <row r="8" spans="1:10">
      <c r="A8" s="8">
        <f>20</f>
        <v>20</v>
      </c>
      <c r="B8" s="9" t="s">
        <v>29</v>
      </c>
      <c r="C8" s="9" t="s">
        <v>14</v>
      </c>
      <c r="D8" s="9">
        <v>40</v>
      </c>
      <c r="E8" s="9">
        <v>2000</v>
      </c>
      <c r="F8" s="9">
        <f>E8*D8</f>
        <v>80000</v>
      </c>
      <c r="G8" s="9">
        <v>3000</v>
      </c>
      <c r="H8" s="9">
        <v>4000</v>
      </c>
      <c r="I8" s="10">
        <v>31022</v>
      </c>
      <c r="J8" s="11">
        <f>(I8+F8)-(G8+H8)</f>
        <v>104022</v>
      </c>
    </row>
    <row r="9" spans="1:10">
      <c r="A9" s="12">
        <v>4</v>
      </c>
      <c r="B9" s="13" t="s">
        <v>5</v>
      </c>
      <c r="C9" s="13" t="s">
        <v>14</v>
      </c>
      <c r="D9" s="14">
        <v>100</v>
      </c>
      <c r="E9" s="14">
        <v>1000</v>
      </c>
      <c r="F9" s="9">
        <f t="shared" ref="F9:F16" si="0">E9*D9</f>
        <v>100000</v>
      </c>
      <c r="G9" s="14">
        <v>400000</v>
      </c>
      <c r="H9" s="14">
        <v>10000</v>
      </c>
      <c r="I9" s="13">
        <v>408835</v>
      </c>
      <c r="J9" s="11">
        <f t="shared" ref="J9:J17" si="1">(I9+F9)-(G9+H9)</f>
        <v>98835</v>
      </c>
    </row>
    <row r="10" spans="1:10">
      <c r="A10" s="15">
        <v>3</v>
      </c>
      <c r="B10" s="16" t="s">
        <v>6</v>
      </c>
      <c r="C10" s="16" t="s">
        <v>14</v>
      </c>
      <c r="D10" s="9">
        <v>300</v>
      </c>
      <c r="E10" s="9">
        <v>1000</v>
      </c>
      <c r="F10" s="9">
        <f t="shared" si="0"/>
        <v>300000</v>
      </c>
      <c r="G10" s="9">
        <v>450000</v>
      </c>
      <c r="H10" s="9">
        <v>18000</v>
      </c>
      <c r="I10" s="10">
        <v>169402</v>
      </c>
      <c r="J10" s="11">
        <f t="shared" si="1"/>
        <v>1402</v>
      </c>
    </row>
    <row r="11" spans="1:10">
      <c r="A11" s="12">
        <v>11</v>
      </c>
      <c r="B11" s="13" t="s">
        <v>7</v>
      </c>
      <c r="C11" s="13" t="s">
        <v>14</v>
      </c>
      <c r="D11" s="14">
        <v>200</v>
      </c>
      <c r="E11" s="14">
        <v>100</v>
      </c>
      <c r="F11" s="9">
        <f t="shared" si="0"/>
        <v>20000</v>
      </c>
      <c r="G11" s="14">
        <v>123000</v>
      </c>
      <c r="H11" s="14">
        <v>12000</v>
      </c>
      <c r="I11" s="13">
        <v>143625</v>
      </c>
      <c r="J11" s="11">
        <f t="shared" si="1"/>
        <v>28625</v>
      </c>
    </row>
    <row r="12" spans="1:10">
      <c r="A12" s="15">
        <v>9</v>
      </c>
      <c r="B12" s="16" t="s">
        <v>8</v>
      </c>
      <c r="C12" s="16" t="s">
        <v>14</v>
      </c>
      <c r="D12" s="9">
        <v>200</v>
      </c>
      <c r="E12" s="9">
        <v>1500</v>
      </c>
      <c r="F12" s="9">
        <f t="shared" si="0"/>
        <v>300000</v>
      </c>
      <c r="G12" s="9">
        <v>56000</v>
      </c>
      <c r="H12" s="9">
        <v>67000</v>
      </c>
      <c r="I12" s="16">
        <v>4210</v>
      </c>
      <c r="J12" s="11">
        <f t="shared" si="1"/>
        <v>181210</v>
      </c>
    </row>
    <row r="13" spans="1:10">
      <c r="A13" s="12">
        <v>6</v>
      </c>
      <c r="B13" s="13" t="s">
        <v>9</v>
      </c>
      <c r="C13" s="13" t="s">
        <v>14</v>
      </c>
      <c r="D13" s="14">
        <v>34</v>
      </c>
      <c r="E13" s="14">
        <v>700</v>
      </c>
      <c r="F13" s="9">
        <f t="shared" si="0"/>
        <v>23800</v>
      </c>
      <c r="G13" s="14">
        <v>45000</v>
      </c>
      <c r="H13" s="14">
        <v>45000</v>
      </c>
      <c r="I13" s="13">
        <v>90928</v>
      </c>
      <c r="J13" s="11">
        <f t="shared" si="1"/>
        <v>24728</v>
      </c>
    </row>
    <row r="14" spans="1:10">
      <c r="A14" s="15">
        <v>7</v>
      </c>
      <c r="B14" s="16" t="s">
        <v>10</v>
      </c>
      <c r="C14" s="16" t="s">
        <v>14</v>
      </c>
      <c r="D14" s="9">
        <v>23</v>
      </c>
      <c r="E14" s="9">
        <v>4000</v>
      </c>
      <c r="F14" s="9">
        <f t="shared" si="0"/>
        <v>92000</v>
      </c>
      <c r="G14" s="9">
        <v>67000</v>
      </c>
      <c r="H14" s="9">
        <v>23000</v>
      </c>
      <c r="I14" s="16">
        <v>12158</v>
      </c>
      <c r="J14" s="11">
        <f t="shared" si="1"/>
        <v>14158</v>
      </c>
    </row>
    <row r="15" spans="1:10">
      <c r="A15" s="12">
        <v>8</v>
      </c>
      <c r="B15" s="13" t="s">
        <v>11</v>
      </c>
      <c r="C15" s="13" t="s">
        <v>14</v>
      </c>
      <c r="D15" s="14">
        <v>15</v>
      </c>
      <c r="E15" s="14">
        <v>2100</v>
      </c>
      <c r="F15" s="9">
        <f t="shared" si="0"/>
        <v>31500</v>
      </c>
      <c r="G15" s="14">
        <v>34000</v>
      </c>
      <c r="H15" s="14">
        <v>5000</v>
      </c>
      <c r="I15" s="13">
        <v>10924</v>
      </c>
      <c r="J15" s="11">
        <f t="shared" si="1"/>
        <v>3424</v>
      </c>
    </row>
    <row r="16" spans="1:10">
      <c r="A16" s="15">
        <v>5</v>
      </c>
      <c r="B16" s="16" t="s">
        <v>12</v>
      </c>
      <c r="C16" s="16" t="s">
        <v>14</v>
      </c>
      <c r="D16" s="9">
        <v>23</v>
      </c>
      <c r="E16" s="9">
        <v>1200</v>
      </c>
      <c r="F16" s="9">
        <f t="shared" si="0"/>
        <v>27600</v>
      </c>
      <c r="G16" s="9">
        <v>67000</v>
      </c>
      <c r="H16" s="9">
        <v>5000</v>
      </c>
      <c r="I16" s="16">
        <v>231446</v>
      </c>
      <c r="J16" s="11">
        <f t="shared" si="1"/>
        <v>187046</v>
      </c>
    </row>
    <row r="17" spans="1:10">
      <c r="A17" s="17">
        <v>10</v>
      </c>
      <c r="B17" s="18" t="s">
        <v>13</v>
      </c>
      <c r="C17" s="18" t="s">
        <v>14</v>
      </c>
      <c r="D17" s="19">
        <v>65</v>
      </c>
      <c r="E17" s="19">
        <v>1200</v>
      </c>
      <c r="F17" s="20">
        <f>E17*D17</f>
        <v>78000</v>
      </c>
      <c r="G17" s="19">
        <v>70000</v>
      </c>
      <c r="H17" s="19">
        <v>10000</v>
      </c>
      <c r="I17" s="18">
        <v>6944</v>
      </c>
      <c r="J17" s="21">
        <f t="shared" si="1"/>
        <v>4944</v>
      </c>
    </row>
    <row r="18" spans="1:10">
      <c r="A18" s="17" t="s">
        <v>30</v>
      </c>
      <c r="B18" s="18"/>
      <c r="C18" s="18"/>
      <c r="D18" s="19">
        <f>SUBTOTAL(109,[QTE])</f>
        <v>1000</v>
      </c>
      <c r="E18" s="19"/>
      <c r="F18" s="20">
        <f>SUBTOTAL(109,[MONTANT])</f>
        <v>1052900</v>
      </c>
      <c r="G18" s="19">
        <f>SUBTOTAL(109,[VERSEMENT1])</f>
        <v>1315000</v>
      </c>
      <c r="H18" s="19">
        <f>SUBTOTAL(109,[VERSEMENT2])</f>
        <v>199000</v>
      </c>
      <c r="I18" s="18">
        <f>SUBTOTAL(109,[SOLDE NOUVEAU])</f>
        <v>1109494</v>
      </c>
      <c r="J18" s="21">
        <f>SUBTOTAL(109,[SOLDE CREDITAIRE])</f>
        <v>648394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MOIS DE JANVIER</vt:lpstr>
      <vt:lpstr>MOIS DE FEVRIER</vt:lpstr>
      <vt:lpstr>MOIS DE MARS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sory ibrahim fomba</dc:creator>
  <cp:lastModifiedBy>sory ibrahim fomba</cp:lastModifiedBy>
  <dcterms:created xsi:type="dcterms:W3CDTF">2015-07-04T15:09:40Z</dcterms:created>
  <dcterms:modified xsi:type="dcterms:W3CDTF">2015-07-15T09:22:33Z</dcterms:modified>
</cp:coreProperties>
</file>